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39 сесія\5. фінансові питання\1. бюджет\"/>
    </mc:Choice>
  </mc:AlternateContent>
  <bookViews>
    <workbookView xWindow="0" yWindow="0" windowWidth="20490" windowHeight="7620" tabRatio="685"/>
  </bookViews>
  <sheets>
    <sheet name="Дод 3 ПЦМ" sheetId="4" r:id="rId1"/>
  </sheets>
  <definedNames>
    <definedName name="_xlnm.Print_Titles" localSheetId="0">'Дод 3 ПЦМ'!$9:$13</definedName>
    <definedName name="_xlnm.Print_Area" localSheetId="0">'Дод 3 ПЦМ'!$A$1:$P$290</definedName>
  </definedNames>
  <calcPr calcId="162913" fullCalcOnLoad="1"/>
</workbook>
</file>

<file path=xl/calcChain.xml><?xml version="1.0" encoding="utf-8"?>
<calcChain xmlns="http://schemas.openxmlformats.org/spreadsheetml/2006/main">
  <c r="N267" i="4" l="1"/>
  <c r="J267" i="4"/>
  <c r="P267" i="4"/>
  <c r="P66" i="4"/>
  <c r="N66" i="4"/>
  <c r="O66" i="4"/>
  <c r="J66" i="4"/>
  <c r="N102" i="4"/>
  <c r="J102" i="4"/>
  <c r="P102" i="4"/>
  <c r="E220" i="4"/>
  <c r="O264" i="4"/>
  <c r="N264" i="4"/>
  <c r="J264" i="4"/>
  <c r="P264" i="4"/>
  <c r="N266" i="4"/>
  <c r="J266" i="4"/>
  <c r="P266" i="4"/>
  <c r="N98" i="4"/>
  <c r="N99" i="4"/>
  <c r="J99" i="4"/>
  <c r="N101" i="4"/>
  <c r="J101" i="4"/>
  <c r="P101" i="4"/>
  <c r="J98" i="4"/>
  <c r="F100" i="4"/>
  <c r="G100" i="4"/>
  <c r="H100" i="4"/>
  <c r="I100" i="4"/>
  <c r="K100" i="4"/>
  <c r="K67" i="4"/>
  <c r="K62" i="4"/>
  <c r="L100" i="4"/>
  <c r="M100" i="4"/>
  <c r="O100" i="4"/>
  <c r="N100" i="4"/>
  <c r="J100" i="4"/>
  <c r="P100" i="4"/>
  <c r="E100" i="4"/>
  <c r="E101" i="4"/>
  <c r="N213" i="4"/>
  <c r="J213" i="4"/>
  <c r="F211" i="4"/>
  <c r="G211" i="4"/>
  <c r="H211" i="4"/>
  <c r="I211" i="4"/>
  <c r="K211" i="4"/>
  <c r="L211" i="4"/>
  <c r="M211" i="4"/>
  <c r="O211" i="4"/>
  <c r="E213" i="4"/>
  <c r="F40" i="4"/>
  <c r="G40" i="4"/>
  <c r="H40" i="4"/>
  <c r="I40" i="4"/>
  <c r="K40" i="4"/>
  <c r="L40" i="4"/>
  <c r="M40" i="4"/>
  <c r="O40" i="4"/>
  <c r="O59" i="4"/>
  <c r="N59" i="4"/>
  <c r="J59" i="4"/>
  <c r="P59" i="4"/>
  <c r="N284" i="4"/>
  <c r="N285" i="4"/>
  <c r="J285" i="4"/>
  <c r="P285" i="4"/>
  <c r="E264" i="4"/>
  <c r="E265" i="4"/>
  <c r="P265" i="4"/>
  <c r="N265" i="4"/>
  <c r="J265" i="4"/>
  <c r="E178" i="4"/>
  <c r="P178" i="4"/>
  <c r="O64" i="4"/>
  <c r="N64" i="4"/>
  <c r="J64" i="4"/>
  <c r="N84" i="4"/>
  <c r="J84" i="4"/>
  <c r="E23" i="4"/>
  <c r="N23" i="4"/>
  <c r="J23" i="4"/>
  <c r="E286" i="4"/>
  <c r="N49" i="4"/>
  <c r="J49" i="4"/>
  <c r="P49" i="4"/>
  <c r="L282" i="4"/>
  <c r="L281" i="4"/>
  <c r="M282" i="4"/>
  <c r="M281" i="4"/>
  <c r="N286" i="4"/>
  <c r="J286" i="4"/>
  <c r="O282" i="4"/>
  <c r="O281" i="4"/>
  <c r="K282" i="4"/>
  <c r="I282" i="4"/>
  <c r="I281" i="4"/>
  <c r="F282" i="4"/>
  <c r="J270" i="4"/>
  <c r="P270" i="4"/>
  <c r="O65" i="4"/>
  <c r="N78" i="4"/>
  <c r="N73" i="4"/>
  <c r="P90" i="4"/>
  <c r="P91" i="4"/>
  <c r="P94" i="4"/>
  <c r="E99" i="4"/>
  <c r="P99" i="4"/>
  <c r="E65" i="4"/>
  <c r="F64" i="4"/>
  <c r="E64" i="4"/>
  <c r="F63" i="4"/>
  <c r="E63" i="4"/>
  <c r="P64" i="4"/>
  <c r="O39" i="4"/>
  <c r="F39" i="4"/>
  <c r="E39" i="4"/>
  <c r="L38" i="4"/>
  <c r="M38" i="4"/>
  <c r="O38" i="4"/>
  <c r="K38" i="4"/>
  <c r="F38" i="4"/>
  <c r="E38" i="4"/>
  <c r="G37" i="4"/>
  <c r="F37" i="4"/>
  <c r="E37" i="4"/>
  <c r="N26" i="4"/>
  <c r="N27" i="4"/>
  <c r="N25" i="4"/>
  <c r="N34" i="4"/>
  <c r="J34" i="4"/>
  <c r="P34" i="4"/>
  <c r="J280" i="4"/>
  <c r="J279" i="4"/>
  <c r="N268" i="4"/>
  <c r="N184" i="4"/>
  <c r="J184" i="4"/>
  <c r="N278" i="4"/>
  <c r="N236" i="4"/>
  <c r="J236" i="4"/>
  <c r="P236" i="4"/>
  <c r="N237" i="4"/>
  <c r="J237" i="4"/>
  <c r="P237" i="4"/>
  <c r="N238" i="4"/>
  <c r="J238" i="4"/>
  <c r="P238" i="4"/>
  <c r="J269" i="4"/>
  <c r="P269" i="4"/>
  <c r="J278" i="4"/>
  <c r="P278" i="4"/>
  <c r="L31" i="4"/>
  <c r="M31" i="4"/>
  <c r="N31" i="4"/>
  <c r="K31" i="4"/>
  <c r="J31" i="4"/>
  <c r="P31" i="4"/>
  <c r="N30" i="4"/>
  <c r="J30" i="4"/>
  <c r="P30" i="4"/>
  <c r="J32" i="4"/>
  <c r="P32" i="4"/>
  <c r="E217" i="4"/>
  <c r="E225" i="4"/>
  <c r="N225" i="4"/>
  <c r="J225" i="4"/>
  <c r="E84" i="4"/>
  <c r="E184" i="4"/>
  <c r="F179" i="4"/>
  <c r="G179" i="4"/>
  <c r="H179" i="4"/>
  <c r="I179" i="4"/>
  <c r="K179" i="4"/>
  <c r="L179" i="4"/>
  <c r="M179" i="4"/>
  <c r="N179" i="4"/>
  <c r="O179" i="4"/>
  <c r="J180" i="4"/>
  <c r="J179" i="4"/>
  <c r="E180" i="4"/>
  <c r="E179" i="4"/>
  <c r="P179" i="4"/>
  <c r="F279" i="4"/>
  <c r="F272" i="4"/>
  <c r="F271" i="4"/>
  <c r="G279" i="4"/>
  <c r="G272" i="4"/>
  <c r="G271" i="4"/>
  <c r="H279" i="4"/>
  <c r="H272" i="4"/>
  <c r="H271" i="4"/>
  <c r="I279" i="4"/>
  <c r="I272" i="4"/>
  <c r="I271" i="4"/>
  <c r="K279" i="4"/>
  <c r="K272" i="4"/>
  <c r="K271" i="4"/>
  <c r="L279" i="4"/>
  <c r="L272" i="4"/>
  <c r="L271" i="4"/>
  <c r="M279" i="4"/>
  <c r="M272" i="4"/>
  <c r="M271" i="4"/>
  <c r="N279" i="4"/>
  <c r="O279" i="4"/>
  <c r="O272" i="4"/>
  <c r="O271" i="4"/>
  <c r="E277" i="4"/>
  <c r="E280" i="4"/>
  <c r="N212" i="4"/>
  <c r="N211" i="4"/>
  <c r="E212" i="4"/>
  <c r="P212" i="4"/>
  <c r="F156" i="4"/>
  <c r="E156" i="4"/>
  <c r="P156" i="4"/>
  <c r="F154" i="4"/>
  <c r="E154" i="4"/>
  <c r="P154" i="4"/>
  <c r="F152" i="4"/>
  <c r="E152" i="4"/>
  <c r="P152" i="4"/>
  <c r="F150" i="4"/>
  <c r="E150" i="4"/>
  <c r="P150" i="4"/>
  <c r="E157" i="4"/>
  <c r="P157" i="4"/>
  <c r="E155" i="4"/>
  <c r="P155" i="4"/>
  <c r="E153" i="4"/>
  <c r="P153" i="4"/>
  <c r="E151" i="4"/>
  <c r="P151" i="4"/>
  <c r="E149" i="4"/>
  <c r="P149" i="4"/>
  <c r="F148" i="4"/>
  <c r="E148" i="4"/>
  <c r="P148" i="4"/>
  <c r="E140" i="4"/>
  <c r="F108" i="4"/>
  <c r="E108" i="4"/>
  <c r="P108" i="4"/>
  <c r="N81" i="4"/>
  <c r="J81" i="4"/>
  <c r="P81" i="4"/>
  <c r="N82" i="4"/>
  <c r="J82" i="4"/>
  <c r="N83" i="4"/>
  <c r="J83" i="4"/>
  <c r="P83" i="4"/>
  <c r="E81" i="4"/>
  <c r="E82" i="4"/>
  <c r="P82" i="4"/>
  <c r="E83" i="4"/>
  <c r="E92" i="4"/>
  <c r="O194" i="4"/>
  <c r="N195" i="4"/>
  <c r="J195" i="4"/>
  <c r="N196" i="4"/>
  <c r="J196" i="4"/>
  <c r="L194" i="4"/>
  <c r="L188" i="4"/>
  <c r="L187" i="4"/>
  <c r="M194" i="4"/>
  <c r="M188" i="4"/>
  <c r="M187" i="4"/>
  <c r="K194" i="4"/>
  <c r="K188" i="4"/>
  <c r="K187" i="4"/>
  <c r="G194" i="4"/>
  <c r="G188" i="4"/>
  <c r="G187" i="4"/>
  <c r="H194" i="4"/>
  <c r="H188" i="4"/>
  <c r="H187" i="4"/>
  <c r="I194" i="4"/>
  <c r="I188" i="4"/>
  <c r="F194" i="4"/>
  <c r="F188" i="4"/>
  <c r="F187" i="4"/>
  <c r="E195" i="4"/>
  <c r="P195" i="4"/>
  <c r="E196" i="4"/>
  <c r="O176" i="4"/>
  <c r="N176" i="4"/>
  <c r="J176" i="4"/>
  <c r="N177" i="4"/>
  <c r="J177" i="4"/>
  <c r="F176" i="4"/>
  <c r="E176" i="4"/>
  <c r="P176" i="4"/>
  <c r="E177" i="4"/>
  <c r="P177" i="4"/>
  <c r="O95" i="4"/>
  <c r="O79" i="4"/>
  <c r="O67" i="4"/>
  <c r="O62" i="4"/>
  <c r="N96" i="4"/>
  <c r="J96" i="4"/>
  <c r="N97" i="4"/>
  <c r="J97" i="4"/>
  <c r="L95" i="4"/>
  <c r="M95" i="4"/>
  <c r="K95" i="4"/>
  <c r="G95" i="4"/>
  <c r="G67" i="4"/>
  <c r="G62" i="4"/>
  <c r="H95" i="4"/>
  <c r="I95" i="4"/>
  <c r="F95" i="4"/>
  <c r="E95" i="4"/>
  <c r="P95" i="4"/>
  <c r="E96" i="4"/>
  <c r="P96" i="4"/>
  <c r="E97" i="4"/>
  <c r="P97" i="4"/>
  <c r="E58" i="4"/>
  <c r="E60" i="4"/>
  <c r="O57" i="4"/>
  <c r="N57" i="4"/>
  <c r="J57" i="4"/>
  <c r="N58" i="4"/>
  <c r="J58" i="4"/>
  <c r="P58" i="4"/>
  <c r="N60" i="4"/>
  <c r="J60" i="4"/>
  <c r="P60" i="4"/>
  <c r="L57" i="4"/>
  <c r="L41" i="4"/>
  <c r="L36" i="4"/>
  <c r="M57" i="4"/>
  <c r="M41" i="4"/>
  <c r="M36" i="4"/>
  <c r="K57" i="4"/>
  <c r="G57" i="4"/>
  <c r="G41" i="4"/>
  <c r="G36" i="4"/>
  <c r="H57" i="4"/>
  <c r="H41" i="4"/>
  <c r="H36" i="4"/>
  <c r="I57" i="4"/>
  <c r="F57" i="4"/>
  <c r="F41" i="4"/>
  <c r="F36" i="4"/>
  <c r="N69" i="4"/>
  <c r="J69" i="4"/>
  <c r="N53" i="4"/>
  <c r="J53" i="4"/>
  <c r="P53" i="4"/>
  <c r="N44" i="4"/>
  <c r="J44" i="4"/>
  <c r="N43" i="4"/>
  <c r="J43" i="4"/>
  <c r="N200" i="4"/>
  <c r="J200" i="4"/>
  <c r="J198" i="4"/>
  <c r="J197" i="4"/>
  <c r="N201" i="4"/>
  <c r="J201" i="4"/>
  <c r="N203" i="4"/>
  <c r="J203" i="4"/>
  <c r="N204" i="4"/>
  <c r="J204" i="4"/>
  <c r="N206" i="4"/>
  <c r="J206" i="4"/>
  <c r="N208" i="4"/>
  <c r="J208" i="4"/>
  <c r="P208" i="4"/>
  <c r="N210" i="4"/>
  <c r="J210" i="4"/>
  <c r="N217" i="4"/>
  <c r="J217" i="4"/>
  <c r="N219" i="4"/>
  <c r="J219" i="4"/>
  <c r="P219" i="4"/>
  <c r="N220" i="4"/>
  <c r="J220" i="4"/>
  <c r="P220" i="4"/>
  <c r="N221" i="4"/>
  <c r="J221" i="4"/>
  <c r="P221" i="4"/>
  <c r="N222" i="4"/>
  <c r="J222" i="4"/>
  <c r="N223" i="4"/>
  <c r="J223" i="4"/>
  <c r="N224" i="4"/>
  <c r="J224" i="4"/>
  <c r="P224" i="4"/>
  <c r="N226" i="4"/>
  <c r="J226" i="4"/>
  <c r="N227" i="4"/>
  <c r="J227" i="4"/>
  <c r="P227" i="4"/>
  <c r="N229" i="4"/>
  <c r="J229" i="4"/>
  <c r="N230" i="4"/>
  <c r="J230" i="4"/>
  <c r="N232" i="4"/>
  <c r="J232" i="4"/>
  <c r="P232" i="4"/>
  <c r="N233" i="4"/>
  <c r="J233" i="4"/>
  <c r="N234" i="4"/>
  <c r="J234" i="4"/>
  <c r="N235" i="4"/>
  <c r="J235" i="4"/>
  <c r="P235" i="4"/>
  <c r="N216" i="4"/>
  <c r="J216" i="4"/>
  <c r="N254" i="4"/>
  <c r="J254" i="4"/>
  <c r="N255" i="4"/>
  <c r="J255" i="4"/>
  <c r="P255" i="4"/>
  <c r="N256" i="4"/>
  <c r="J256" i="4"/>
  <c r="N247" i="4"/>
  <c r="J247" i="4"/>
  <c r="N249" i="4"/>
  <c r="J249" i="4"/>
  <c r="P249" i="4"/>
  <c r="F200" i="4"/>
  <c r="E221" i="4"/>
  <c r="E222" i="4"/>
  <c r="P222" i="4"/>
  <c r="E223" i="4"/>
  <c r="E219" i="4"/>
  <c r="E93" i="4"/>
  <c r="P93" i="4"/>
  <c r="E283" i="4"/>
  <c r="E282" i="4"/>
  <c r="G63" i="4"/>
  <c r="H63" i="4"/>
  <c r="I63" i="4"/>
  <c r="G205" i="4"/>
  <c r="H205" i="4"/>
  <c r="I205" i="4"/>
  <c r="E205" i="4"/>
  <c r="K205" i="4"/>
  <c r="L205" i="4"/>
  <c r="M205" i="4"/>
  <c r="O205" i="4"/>
  <c r="N205" i="4"/>
  <c r="J205" i="4"/>
  <c r="P205" i="4"/>
  <c r="F205" i="4"/>
  <c r="E206" i="4"/>
  <c r="L253" i="4"/>
  <c r="M253" i="4"/>
  <c r="O253" i="4"/>
  <c r="N253" i="4"/>
  <c r="J253" i="4"/>
  <c r="P253" i="4"/>
  <c r="K253" i="4"/>
  <c r="E256" i="4"/>
  <c r="P256" i="4"/>
  <c r="E254" i="4"/>
  <c r="E255" i="4"/>
  <c r="F257" i="4"/>
  <c r="G257" i="4"/>
  <c r="H257" i="4"/>
  <c r="I257" i="4"/>
  <c r="K257" i="4"/>
  <c r="L257" i="4"/>
  <c r="M257" i="4"/>
  <c r="O257" i="4"/>
  <c r="L248" i="4"/>
  <c r="M248" i="4"/>
  <c r="O248" i="4"/>
  <c r="N248" i="4"/>
  <c r="J248" i="4"/>
  <c r="K248" i="4"/>
  <c r="G248" i="4"/>
  <c r="H248" i="4"/>
  <c r="I248" i="4"/>
  <c r="E249" i="4"/>
  <c r="F248" i="4"/>
  <c r="F240" i="4"/>
  <c r="F239" i="4"/>
  <c r="L218" i="4"/>
  <c r="M218" i="4"/>
  <c r="M215" i="4"/>
  <c r="O218" i="4"/>
  <c r="N218" i="4"/>
  <c r="K218" i="4"/>
  <c r="I218" i="4"/>
  <c r="G218" i="4"/>
  <c r="H218" i="4"/>
  <c r="F218" i="4"/>
  <c r="E218" i="4"/>
  <c r="K281" i="4"/>
  <c r="G282" i="4"/>
  <c r="G281" i="4"/>
  <c r="H282" i="4"/>
  <c r="H281" i="4"/>
  <c r="F281" i="4"/>
  <c r="L231" i="4"/>
  <c r="M231" i="4"/>
  <c r="O231" i="4"/>
  <c r="N231" i="4"/>
  <c r="J231" i="4"/>
  <c r="K231" i="4"/>
  <c r="G231" i="4"/>
  <c r="H231" i="4"/>
  <c r="I231" i="4"/>
  <c r="E231" i="4"/>
  <c r="P231" i="4"/>
  <c r="F231" i="4"/>
  <c r="E234" i="4"/>
  <c r="P234" i="4"/>
  <c r="E232" i="4"/>
  <c r="E233" i="4"/>
  <c r="P233" i="4"/>
  <c r="L228" i="4"/>
  <c r="M228" i="4"/>
  <c r="M214" i="4"/>
  <c r="O228" i="4"/>
  <c r="N228" i="4"/>
  <c r="K228" i="4"/>
  <c r="J228" i="4"/>
  <c r="G228" i="4"/>
  <c r="H228" i="4"/>
  <c r="I228" i="4"/>
  <c r="E229" i="4"/>
  <c r="F228" i="4"/>
  <c r="E228" i="4"/>
  <c r="E230" i="4"/>
  <c r="L113" i="4"/>
  <c r="M113" i="4"/>
  <c r="N113" i="4"/>
  <c r="O113" i="4"/>
  <c r="K113" i="4"/>
  <c r="J113" i="4"/>
  <c r="P113" i="4"/>
  <c r="J111" i="4"/>
  <c r="J112" i="4"/>
  <c r="G113" i="4"/>
  <c r="H113" i="4"/>
  <c r="I113" i="4"/>
  <c r="F113" i="4"/>
  <c r="E113" i="4"/>
  <c r="L106" i="4"/>
  <c r="M106" i="4"/>
  <c r="N106" i="4"/>
  <c r="O106" i="4"/>
  <c r="K106" i="4"/>
  <c r="G106" i="4"/>
  <c r="H106" i="4"/>
  <c r="I106" i="4"/>
  <c r="F106" i="4"/>
  <c r="L87" i="4"/>
  <c r="M87" i="4"/>
  <c r="O87" i="4"/>
  <c r="K87" i="4"/>
  <c r="N89" i="4"/>
  <c r="J89" i="4"/>
  <c r="N92" i="4"/>
  <c r="J92" i="4"/>
  <c r="P92" i="4"/>
  <c r="E89" i="4"/>
  <c r="G87" i="4"/>
  <c r="H87" i="4"/>
  <c r="I87" i="4"/>
  <c r="F87" i="4"/>
  <c r="E87" i="4"/>
  <c r="N70" i="4"/>
  <c r="N71" i="4"/>
  <c r="J71" i="4"/>
  <c r="P71" i="4"/>
  <c r="N72" i="4"/>
  <c r="J72" i="4"/>
  <c r="N74" i="4"/>
  <c r="J74" i="4"/>
  <c r="N75" i="4"/>
  <c r="J75" i="4"/>
  <c r="N76" i="4"/>
  <c r="J76" i="4"/>
  <c r="P76" i="4"/>
  <c r="N77" i="4"/>
  <c r="J77" i="4"/>
  <c r="N85" i="4"/>
  <c r="J85" i="4"/>
  <c r="P85" i="4"/>
  <c r="N86" i="4"/>
  <c r="J86" i="4"/>
  <c r="N80" i="4"/>
  <c r="J80" i="4"/>
  <c r="N88" i="4"/>
  <c r="J88" i="4"/>
  <c r="N95" i="4"/>
  <c r="J95" i="4"/>
  <c r="N68" i="4"/>
  <c r="J68" i="4"/>
  <c r="N42" i="4"/>
  <c r="J42" i="4"/>
  <c r="N45" i="4"/>
  <c r="J45" i="4"/>
  <c r="N46" i="4"/>
  <c r="J46" i="4"/>
  <c r="P46" i="4"/>
  <c r="N47" i="4"/>
  <c r="J47" i="4"/>
  <c r="N48" i="4"/>
  <c r="N38" i="4"/>
  <c r="J38" i="4"/>
  <c r="P38" i="4"/>
  <c r="N50" i="4"/>
  <c r="J50" i="4"/>
  <c r="N51" i="4"/>
  <c r="J51" i="4"/>
  <c r="N52" i="4"/>
  <c r="N40" i="4"/>
  <c r="N54" i="4"/>
  <c r="J54" i="4"/>
  <c r="N55" i="4"/>
  <c r="J55" i="4"/>
  <c r="N56" i="4"/>
  <c r="J56" i="4"/>
  <c r="P56" i="4"/>
  <c r="N61" i="4"/>
  <c r="J61" i="4"/>
  <c r="L79" i="4"/>
  <c r="L67" i="4"/>
  <c r="L62" i="4"/>
  <c r="M79" i="4"/>
  <c r="M67" i="4"/>
  <c r="M62" i="4"/>
  <c r="K79" i="4"/>
  <c r="E80" i="4"/>
  <c r="G79" i="4"/>
  <c r="H79" i="4"/>
  <c r="H67" i="4"/>
  <c r="I79" i="4"/>
  <c r="I67" i="4"/>
  <c r="I62" i="4"/>
  <c r="F79" i="4"/>
  <c r="L25" i="4"/>
  <c r="M25" i="4"/>
  <c r="O25" i="4"/>
  <c r="O15" i="4"/>
  <c r="O14" i="4"/>
  <c r="K25" i="4"/>
  <c r="J25" i="4"/>
  <c r="I25" i="4"/>
  <c r="G25" i="4"/>
  <c r="H25" i="4"/>
  <c r="F25" i="4"/>
  <c r="E25" i="4"/>
  <c r="E27" i="4"/>
  <c r="E26" i="4"/>
  <c r="N35" i="4"/>
  <c r="J35" i="4"/>
  <c r="P35" i="4"/>
  <c r="N20" i="4"/>
  <c r="J20" i="4"/>
  <c r="J19" i="4"/>
  <c r="P19" i="4"/>
  <c r="N21" i="4"/>
  <c r="J21" i="4"/>
  <c r="N24" i="4"/>
  <c r="J24" i="4"/>
  <c r="P24" i="4"/>
  <c r="N22" i="4"/>
  <c r="J22" i="4"/>
  <c r="N29" i="4"/>
  <c r="J29" i="4"/>
  <c r="P29" i="4"/>
  <c r="L33" i="4"/>
  <c r="M33" i="4"/>
  <c r="M15" i="4"/>
  <c r="M14" i="4"/>
  <c r="O33" i="4"/>
  <c r="G33" i="4"/>
  <c r="H33" i="4"/>
  <c r="I33" i="4"/>
  <c r="E34" i="4"/>
  <c r="F33" i="4"/>
  <c r="E33" i="4"/>
  <c r="F170" i="4"/>
  <c r="F175" i="4"/>
  <c r="E175" i="4"/>
  <c r="P175" i="4"/>
  <c r="E192" i="4"/>
  <c r="F259" i="4"/>
  <c r="F276" i="4"/>
  <c r="F207" i="4"/>
  <c r="F209" i="4"/>
  <c r="F202" i="4"/>
  <c r="F161" i="4"/>
  <c r="F158" i="4"/>
  <c r="F127" i="4"/>
  <c r="E127" i="4"/>
  <c r="F122" i="4"/>
  <c r="F164" i="4"/>
  <c r="F185" i="4"/>
  <c r="F182" i="4"/>
  <c r="F181" i="4"/>
  <c r="F17" i="4"/>
  <c r="E35" i="4"/>
  <c r="F19" i="4"/>
  <c r="E190" i="4"/>
  <c r="E191" i="4"/>
  <c r="E189" i="4"/>
  <c r="E193" i="4"/>
  <c r="E241" i="4"/>
  <c r="E242" i="4"/>
  <c r="E243" i="4"/>
  <c r="E244" i="4"/>
  <c r="E245" i="4"/>
  <c r="P245" i="4"/>
  <c r="E246" i="4"/>
  <c r="E247" i="4"/>
  <c r="P247" i="4"/>
  <c r="E258" i="4"/>
  <c r="E257" i="4"/>
  <c r="E260" i="4"/>
  <c r="E259" i="4"/>
  <c r="E261" i="4"/>
  <c r="E251" i="4"/>
  <c r="E250" i="4"/>
  <c r="E263" i="4"/>
  <c r="E268" i="4"/>
  <c r="E252" i="4"/>
  <c r="E253" i="4"/>
  <c r="E216" i="4"/>
  <c r="P216" i="4"/>
  <c r="E226" i="4"/>
  <c r="E224" i="4"/>
  <c r="E238" i="4"/>
  <c r="E227" i="4"/>
  <c r="E71" i="4"/>
  <c r="E69" i="4"/>
  <c r="E74" i="4"/>
  <c r="E76" i="4"/>
  <c r="E85" i="4"/>
  <c r="E68" i="4"/>
  <c r="E273" i="4"/>
  <c r="E274" i="4"/>
  <c r="P274" i="4"/>
  <c r="E275" i="4"/>
  <c r="I276" i="4"/>
  <c r="I207" i="4"/>
  <c r="E210" i="4"/>
  <c r="E209" i="4"/>
  <c r="E199" i="4"/>
  <c r="P199" i="4"/>
  <c r="I202" i="4"/>
  <c r="E202" i="4"/>
  <c r="P202" i="4"/>
  <c r="E44" i="4"/>
  <c r="E42" i="4"/>
  <c r="E53" i="4"/>
  <c r="E55" i="4"/>
  <c r="P55" i="4"/>
  <c r="E43" i="4"/>
  <c r="E47" i="4"/>
  <c r="E50" i="4"/>
  <c r="P50" i="4"/>
  <c r="E54" i="4"/>
  <c r="E56" i="4"/>
  <c r="E61" i="4"/>
  <c r="I122" i="4"/>
  <c r="I104" i="4"/>
  <c r="I103" i="4"/>
  <c r="I287" i="4"/>
  <c r="I127" i="4"/>
  <c r="I161" i="4"/>
  <c r="E161" i="4"/>
  <c r="P161" i="4"/>
  <c r="I164" i="4"/>
  <c r="E164" i="4"/>
  <c r="P164" i="4"/>
  <c r="I158" i="4"/>
  <c r="I168" i="4"/>
  <c r="E168" i="4"/>
  <c r="E183" i="4"/>
  <c r="P183" i="4"/>
  <c r="E186" i="4"/>
  <c r="P186" i="4"/>
  <c r="E16" i="4"/>
  <c r="E29" i="4"/>
  <c r="E28" i="4"/>
  <c r="I17" i="4"/>
  <c r="I15" i="4"/>
  <c r="I14" i="4"/>
  <c r="I19" i="4"/>
  <c r="E19" i="4"/>
  <c r="E21" i="4"/>
  <c r="P21" i="4"/>
  <c r="E24" i="4"/>
  <c r="E22" i="4"/>
  <c r="P22" i="4"/>
  <c r="E30" i="4"/>
  <c r="R290" i="4"/>
  <c r="N105" i="4"/>
  <c r="J105" i="4"/>
  <c r="P105" i="4"/>
  <c r="J107" i="4"/>
  <c r="J109" i="4"/>
  <c r="J106" i="4"/>
  <c r="P106" i="4"/>
  <c r="J123" i="4"/>
  <c r="J124" i="4"/>
  <c r="J122" i="4"/>
  <c r="J125" i="4"/>
  <c r="J126" i="4"/>
  <c r="K127" i="4"/>
  <c r="N127" i="4"/>
  <c r="J127" i="4"/>
  <c r="P127" i="4"/>
  <c r="J146" i="4"/>
  <c r="J171" i="4"/>
  <c r="J170" i="4"/>
  <c r="K161" i="4"/>
  <c r="N162" i="4"/>
  <c r="N161" i="4"/>
  <c r="K164" i="4"/>
  <c r="J164" i="4"/>
  <c r="N164" i="4"/>
  <c r="J166" i="4"/>
  <c r="J167" i="4"/>
  <c r="K158" i="4"/>
  <c r="N159" i="4"/>
  <c r="N160" i="4"/>
  <c r="J160" i="4"/>
  <c r="P160" i="4"/>
  <c r="K168" i="4"/>
  <c r="N168" i="4"/>
  <c r="J168" i="4"/>
  <c r="P168" i="4"/>
  <c r="J172" i="4"/>
  <c r="N241" i="4"/>
  <c r="J241" i="4"/>
  <c r="N243" i="4"/>
  <c r="J243" i="4"/>
  <c r="N244" i="4"/>
  <c r="J244" i="4"/>
  <c r="P244" i="4"/>
  <c r="N246" i="4"/>
  <c r="J246" i="4"/>
  <c r="P246" i="4"/>
  <c r="N260" i="4"/>
  <c r="J260" i="4"/>
  <c r="P260" i="4"/>
  <c r="N262" i="4"/>
  <c r="N251" i="4"/>
  <c r="J251" i="4"/>
  <c r="N252" i="4"/>
  <c r="J252" i="4"/>
  <c r="N242" i="4"/>
  <c r="J242" i="4"/>
  <c r="N245" i="4"/>
  <c r="J245" i="4"/>
  <c r="N258" i="4"/>
  <c r="J258" i="4"/>
  <c r="N250" i="4"/>
  <c r="J250" i="4"/>
  <c r="P250" i="4"/>
  <c r="N263" i="4"/>
  <c r="J263" i="4"/>
  <c r="P263" i="4"/>
  <c r="J268" i="4"/>
  <c r="P268" i="4"/>
  <c r="N190" i="4"/>
  <c r="J190" i="4"/>
  <c r="N193" i="4"/>
  <c r="J193" i="4"/>
  <c r="N189" i="4"/>
  <c r="J189" i="4"/>
  <c r="J188" i="4"/>
  <c r="J187" i="4"/>
  <c r="N191" i="4"/>
  <c r="J191" i="4"/>
  <c r="P191" i="4"/>
  <c r="N192" i="4"/>
  <c r="J192" i="4"/>
  <c r="P192" i="4"/>
  <c r="N273" i="4"/>
  <c r="N274" i="4"/>
  <c r="J274" i="4"/>
  <c r="N275" i="4"/>
  <c r="J275" i="4"/>
  <c r="P275" i="4"/>
  <c r="N277" i="4"/>
  <c r="N272" i="4"/>
  <c r="N271" i="4"/>
  <c r="N199" i="4"/>
  <c r="J199" i="4"/>
  <c r="K202" i="4"/>
  <c r="K198" i="4"/>
  <c r="K197" i="4"/>
  <c r="N183" i="4"/>
  <c r="N182" i="4"/>
  <c r="J185" i="4"/>
  <c r="N283" i="4"/>
  <c r="N16" i="4"/>
  <c r="J16" i="4"/>
  <c r="N28" i="4"/>
  <c r="J28" i="4"/>
  <c r="K17" i="4"/>
  <c r="N18" i="4"/>
  <c r="N17" i="4"/>
  <c r="J17" i="4"/>
  <c r="J284" i="4"/>
  <c r="P284" i="4"/>
  <c r="G185" i="4"/>
  <c r="G182" i="4"/>
  <c r="G181" i="4"/>
  <c r="H185" i="4"/>
  <c r="H182" i="4"/>
  <c r="H181" i="4"/>
  <c r="I185" i="4"/>
  <c r="I182" i="4"/>
  <c r="I181" i="4"/>
  <c r="K185" i="4"/>
  <c r="K182" i="4"/>
  <c r="K181" i="4"/>
  <c r="L185" i="4"/>
  <c r="L182" i="4"/>
  <c r="L181" i="4"/>
  <c r="M185" i="4"/>
  <c r="M182" i="4"/>
  <c r="M181" i="4"/>
  <c r="N185" i="4"/>
  <c r="N181" i="4"/>
  <c r="O185" i="4"/>
  <c r="E173" i="4"/>
  <c r="P173" i="4"/>
  <c r="J173" i="4"/>
  <c r="O17" i="4"/>
  <c r="O19" i="4"/>
  <c r="N19" i="4"/>
  <c r="O202" i="4"/>
  <c r="N202" i="4"/>
  <c r="J202" i="4"/>
  <c r="O207" i="4"/>
  <c r="N207" i="4"/>
  <c r="O209" i="4"/>
  <c r="N209" i="4"/>
  <c r="J209" i="4"/>
  <c r="P209" i="4"/>
  <c r="O122" i="4"/>
  <c r="O127" i="4"/>
  <c r="O104" i="4"/>
  <c r="O103" i="4"/>
  <c r="O161" i="4"/>
  <c r="O164" i="4"/>
  <c r="O158" i="4"/>
  <c r="O168" i="4"/>
  <c r="O276" i="4"/>
  <c r="O259" i="4"/>
  <c r="O261" i="4"/>
  <c r="N122" i="4"/>
  <c r="M17" i="4"/>
  <c r="M19" i="4"/>
  <c r="M202" i="4"/>
  <c r="M207" i="4"/>
  <c r="M209" i="4"/>
  <c r="M198" i="4"/>
  <c r="M197" i="4"/>
  <c r="M122" i="4"/>
  <c r="M104" i="4"/>
  <c r="M103" i="4"/>
  <c r="M287" i="4"/>
  <c r="M127" i="4"/>
  <c r="M161" i="4"/>
  <c r="M164" i="4"/>
  <c r="M158" i="4"/>
  <c r="M168" i="4"/>
  <c r="M276" i="4"/>
  <c r="M259" i="4"/>
  <c r="L17" i="4"/>
  <c r="L19" i="4"/>
  <c r="L202" i="4"/>
  <c r="L207" i="4"/>
  <c r="L198" i="4"/>
  <c r="L197" i="4"/>
  <c r="L209" i="4"/>
  <c r="L122" i="4"/>
  <c r="L104" i="4"/>
  <c r="L103" i="4"/>
  <c r="L287" i="4"/>
  <c r="L127" i="4"/>
  <c r="L161" i="4"/>
  <c r="L164" i="4"/>
  <c r="L158" i="4"/>
  <c r="L168" i="4"/>
  <c r="L276" i="4"/>
  <c r="L259" i="4"/>
  <c r="K19" i="4"/>
  <c r="K41" i="4"/>
  <c r="K36" i="4"/>
  <c r="K207" i="4"/>
  <c r="K209" i="4"/>
  <c r="K122" i="4"/>
  <c r="K104" i="4"/>
  <c r="K103" i="4"/>
  <c r="K287" i="4"/>
  <c r="K276" i="4"/>
  <c r="K259" i="4"/>
  <c r="I209" i="4"/>
  <c r="I187" i="4"/>
  <c r="I259" i="4"/>
  <c r="I240" i="4"/>
  <c r="I239" i="4"/>
  <c r="H17" i="4"/>
  <c r="H15" i="4"/>
  <c r="H14" i="4"/>
  <c r="H19" i="4"/>
  <c r="H202" i="4"/>
  <c r="H207" i="4"/>
  <c r="H198" i="4"/>
  <c r="H197" i="4"/>
  <c r="H209" i="4"/>
  <c r="H122" i="4"/>
  <c r="H104" i="4"/>
  <c r="H103" i="4"/>
  <c r="H287" i="4"/>
  <c r="H127" i="4"/>
  <c r="H161" i="4"/>
  <c r="H164" i="4"/>
  <c r="H158" i="4"/>
  <c r="H168" i="4"/>
  <c r="H276" i="4"/>
  <c r="H259" i="4"/>
  <c r="G17" i="4"/>
  <c r="G19" i="4"/>
  <c r="G202" i="4"/>
  <c r="G207" i="4"/>
  <c r="G209" i="4"/>
  <c r="G122" i="4"/>
  <c r="G104" i="4"/>
  <c r="G103" i="4"/>
  <c r="G287" i="4"/>
  <c r="G127" i="4"/>
  <c r="G161" i="4"/>
  <c r="G164" i="4"/>
  <c r="G158" i="4"/>
  <c r="G168" i="4"/>
  <c r="G276" i="4"/>
  <c r="G259" i="4"/>
  <c r="E262" i="4"/>
  <c r="P262" i="4"/>
  <c r="E172" i="4"/>
  <c r="P172" i="4"/>
  <c r="E169" i="4"/>
  <c r="J169" i="4"/>
  <c r="P169" i="4"/>
  <c r="E160" i="4"/>
  <c r="E159" i="4"/>
  <c r="P159" i="4"/>
  <c r="E167" i="4"/>
  <c r="E166" i="4"/>
  <c r="P166" i="4"/>
  <c r="E165" i="4"/>
  <c r="J165" i="4"/>
  <c r="E163" i="4"/>
  <c r="J163" i="4"/>
  <c r="P163" i="4"/>
  <c r="E162" i="4"/>
  <c r="E171" i="4"/>
  <c r="E170" i="4"/>
  <c r="P170" i="4"/>
  <c r="O170" i="4"/>
  <c r="N170" i="4"/>
  <c r="M170" i="4"/>
  <c r="L170" i="4"/>
  <c r="K170" i="4"/>
  <c r="I170" i="4"/>
  <c r="H170" i="4"/>
  <c r="G170" i="4"/>
  <c r="E147" i="4"/>
  <c r="J147" i="4"/>
  <c r="P147" i="4"/>
  <c r="E145" i="4"/>
  <c r="J145" i="4"/>
  <c r="P145" i="4"/>
  <c r="E144" i="4"/>
  <c r="J144" i="4"/>
  <c r="P144" i="4"/>
  <c r="F143" i="4"/>
  <c r="E143" i="4"/>
  <c r="P143" i="4"/>
  <c r="J143" i="4"/>
  <c r="E142" i="4"/>
  <c r="J142" i="4"/>
  <c r="F141" i="4"/>
  <c r="E141" i="4"/>
  <c r="J141" i="4"/>
  <c r="P141" i="4"/>
  <c r="J140" i="4"/>
  <c r="P140" i="4"/>
  <c r="F139" i="4"/>
  <c r="E139" i="4"/>
  <c r="J139" i="4"/>
  <c r="P139" i="4"/>
  <c r="E138" i="4"/>
  <c r="J138" i="4"/>
  <c r="P138" i="4"/>
  <c r="F137" i="4"/>
  <c r="E137" i="4"/>
  <c r="P137" i="4"/>
  <c r="J137" i="4"/>
  <c r="E136" i="4"/>
  <c r="J136" i="4"/>
  <c r="P136" i="4"/>
  <c r="F135" i="4"/>
  <c r="E135" i="4"/>
  <c r="P135" i="4"/>
  <c r="J135" i="4"/>
  <c r="E134" i="4"/>
  <c r="P134" i="4"/>
  <c r="J134" i="4"/>
  <c r="F133" i="4"/>
  <c r="E133" i="4"/>
  <c r="P133" i="4"/>
  <c r="J133" i="4"/>
  <c r="E132" i="4"/>
  <c r="P132" i="4"/>
  <c r="J132" i="4"/>
  <c r="F131" i="4"/>
  <c r="E131" i="4"/>
  <c r="J131" i="4"/>
  <c r="P131" i="4"/>
  <c r="E130" i="4"/>
  <c r="J130" i="4"/>
  <c r="F129" i="4"/>
  <c r="E129" i="4"/>
  <c r="P129" i="4"/>
  <c r="J129" i="4"/>
  <c r="E128" i="4"/>
  <c r="P128" i="4"/>
  <c r="J128" i="4"/>
  <c r="E126" i="4"/>
  <c r="P126" i="4"/>
  <c r="E125" i="4"/>
  <c r="P125" i="4"/>
  <c r="E124" i="4"/>
  <c r="P124" i="4"/>
  <c r="E123" i="4"/>
  <c r="F121" i="4"/>
  <c r="I121" i="4"/>
  <c r="E121" i="4"/>
  <c r="K121" i="4"/>
  <c r="N121" i="4"/>
  <c r="J121" i="4"/>
  <c r="P121" i="4"/>
  <c r="O121" i="4"/>
  <c r="M121" i="4"/>
  <c r="L121" i="4"/>
  <c r="H121" i="4"/>
  <c r="G121" i="4"/>
  <c r="E120" i="4"/>
  <c r="J120" i="4"/>
  <c r="P120" i="4"/>
  <c r="F119" i="4"/>
  <c r="E119" i="4"/>
  <c r="P119" i="4"/>
  <c r="J119" i="4"/>
  <c r="E118" i="4"/>
  <c r="P118" i="4"/>
  <c r="J118" i="4"/>
  <c r="F117" i="4"/>
  <c r="E117" i="4"/>
  <c r="P117" i="4"/>
  <c r="J117" i="4"/>
  <c r="E116" i="4"/>
  <c r="J116" i="4"/>
  <c r="F115" i="4"/>
  <c r="E115" i="4"/>
  <c r="P115" i="4"/>
  <c r="J115" i="4"/>
  <c r="E114" i="4"/>
  <c r="P114" i="4"/>
  <c r="J114" i="4"/>
  <c r="E112" i="4"/>
  <c r="E111" i="4"/>
  <c r="P111" i="4"/>
  <c r="F110" i="4"/>
  <c r="E110" i="4"/>
  <c r="P110" i="4"/>
  <c r="J110" i="4"/>
  <c r="E109" i="4"/>
  <c r="P109" i="4"/>
  <c r="J108" i="4"/>
  <c r="E107" i="4"/>
  <c r="E174" i="4"/>
  <c r="P174" i="4"/>
  <c r="E105" i="4"/>
  <c r="E98" i="4"/>
  <c r="P98" i="4"/>
  <c r="E88" i="4"/>
  <c r="E86" i="4"/>
  <c r="P86" i="4"/>
  <c r="E77" i="4"/>
  <c r="E75" i="4"/>
  <c r="P78" i="4"/>
  <c r="E72" i="4"/>
  <c r="E70" i="4"/>
  <c r="O63" i="4"/>
  <c r="M63" i="4"/>
  <c r="L63" i="4"/>
  <c r="K63" i="4"/>
  <c r="E208" i="4"/>
  <c r="E204" i="4"/>
  <c r="P204" i="4"/>
  <c r="E203" i="4"/>
  <c r="E201" i="4"/>
  <c r="P201" i="4"/>
  <c r="E52" i="4"/>
  <c r="E40" i="4"/>
  <c r="E51" i="4"/>
  <c r="E48" i="4"/>
  <c r="E46" i="4"/>
  <c r="E45" i="4"/>
  <c r="P45" i="4"/>
  <c r="K37" i="4"/>
  <c r="J37" i="4"/>
  <c r="M37" i="4"/>
  <c r="L37" i="4"/>
  <c r="H37" i="4"/>
  <c r="E20" i="4"/>
  <c r="E18" i="4"/>
  <c r="J33" i="4"/>
  <c r="P33" i="4"/>
  <c r="P184" i="4"/>
  <c r="O182" i="4"/>
  <c r="O181" i="4"/>
  <c r="G215" i="4"/>
  <c r="G214" i="4"/>
  <c r="E200" i="4"/>
  <c r="P200" i="4"/>
  <c r="E106" i="4"/>
  <c r="N257" i="4"/>
  <c r="P180" i="4"/>
  <c r="J26" i="4"/>
  <c r="N259" i="4"/>
  <c r="J259" i="4"/>
  <c r="P259" i="4"/>
  <c r="J162" i="4"/>
  <c r="P162" i="4"/>
  <c r="H62" i="4"/>
  <c r="E185" i="4"/>
  <c r="P185" i="4"/>
  <c r="O41" i="4"/>
  <c r="O36" i="4"/>
  <c r="E57" i="4"/>
  <c r="J273" i="4"/>
  <c r="P273" i="4"/>
  <c r="N261" i="4"/>
  <c r="J261" i="4"/>
  <c r="P261" i="4"/>
  <c r="J262" i="4"/>
  <c r="E182" i="4"/>
  <c r="E181" i="4"/>
  <c r="J212" i="4"/>
  <c r="F146" i="4"/>
  <c r="J183" i="4"/>
  <c r="J182" i="4"/>
  <c r="J181" i="4"/>
  <c r="G15" i="4"/>
  <c r="G14" i="4"/>
  <c r="J277" i="4"/>
  <c r="P277" i="4"/>
  <c r="K15" i="4"/>
  <c r="K14" i="4"/>
  <c r="N87" i="4"/>
  <c r="J87" i="4"/>
  <c r="I215" i="4"/>
  <c r="I214" i="4"/>
  <c r="O215" i="4"/>
  <c r="O214" i="4"/>
  <c r="M240" i="4"/>
  <c r="M239" i="4"/>
  <c r="N194" i="4"/>
  <c r="J194" i="4"/>
  <c r="O188" i="4"/>
  <c r="O187" i="4"/>
  <c r="J73" i="4"/>
  <c r="P73" i="4"/>
  <c r="E146" i="4"/>
  <c r="P146" i="4"/>
  <c r="F67" i="4"/>
  <c r="F62" i="4"/>
  <c r="P286" i="4"/>
  <c r="J283" i="4"/>
  <c r="N282" i="4"/>
  <c r="J282" i="4"/>
  <c r="J281" i="4"/>
  <c r="J159" i="4"/>
  <c r="N158" i="4"/>
  <c r="F15" i="4"/>
  <c r="F14" i="4"/>
  <c r="E17" i="4"/>
  <c r="L15" i="4"/>
  <c r="L14" i="4"/>
  <c r="K215" i="4"/>
  <c r="K214" i="4"/>
  <c r="E248" i="4"/>
  <c r="L240" i="4"/>
  <c r="L239" i="4"/>
  <c r="E279" i="4"/>
  <c r="P279" i="4"/>
  <c r="P280" i="4"/>
  <c r="H215" i="4"/>
  <c r="H214" i="4"/>
  <c r="L215" i="4"/>
  <c r="L214" i="4"/>
  <c r="H240" i="4"/>
  <c r="H239" i="4"/>
  <c r="P23" i="4"/>
  <c r="E272" i="4"/>
  <c r="E271" i="4"/>
  <c r="N281" i="4"/>
  <c r="J158" i="4"/>
  <c r="J276" i="4"/>
  <c r="N276" i="4"/>
  <c r="P44" i="4"/>
  <c r="P190" i="4"/>
  <c r="P123" i="4"/>
  <c r="P122" i="4"/>
  <c r="N188" i="4"/>
  <c r="N187" i="4"/>
  <c r="P130" i="4"/>
  <c r="P241" i="4"/>
  <c r="P254" i="4"/>
  <c r="P226" i="4"/>
  <c r="P37" i="4"/>
  <c r="P181" i="4"/>
  <c r="P258" i="4"/>
  <c r="P257" i="4"/>
  <c r="J257" i="4"/>
  <c r="J161" i="4"/>
  <c r="P242" i="4"/>
  <c r="P248" i="4"/>
  <c r="I198" i="4"/>
  <c r="I197" i="4"/>
  <c r="F104" i="4"/>
  <c r="F103" i="4"/>
  <c r="F287" i="4"/>
  <c r="E79" i="4"/>
  <c r="J272" i="4"/>
  <c r="J271" i="4"/>
  <c r="P271" i="4"/>
  <c r="P171" i="4"/>
  <c r="J27" i="4"/>
  <c r="N39" i="4"/>
  <c r="J39" i="4"/>
  <c r="P39" i="4"/>
  <c r="P116" i="4"/>
  <c r="P165" i="4"/>
  <c r="J207" i="4"/>
  <c r="E158" i="4"/>
  <c r="P158" i="4"/>
  <c r="E207" i="4"/>
  <c r="P207" i="4"/>
  <c r="N79" i="4"/>
  <c r="J79" i="4"/>
  <c r="J218" i="4"/>
  <c r="G240" i="4"/>
  <c r="G239" i="4"/>
  <c r="P272" i="4"/>
  <c r="E276" i="4"/>
  <c r="P276" i="4"/>
  <c r="P228" i="4"/>
  <c r="K240" i="4"/>
  <c r="K239" i="4"/>
  <c r="P206" i="4"/>
  <c r="P230" i="4"/>
  <c r="P203" i="4"/>
  <c r="J211" i="4"/>
  <c r="P217" i="4"/>
  <c r="P88" i="4"/>
  <c r="P196" i="4"/>
  <c r="P142" i="4"/>
  <c r="P112" i="4"/>
  <c r="P213" i="4"/>
  <c r="G198" i="4"/>
  <c r="G197" i="4"/>
  <c r="P210" i="4"/>
  <c r="O198" i="4"/>
  <c r="O197" i="4"/>
  <c r="F198" i="4"/>
  <c r="F197" i="4"/>
  <c r="E211" i="4"/>
  <c r="P211" i="4"/>
  <c r="N198" i="4"/>
  <c r="N197" i="4"/>
  <c r="J52" i="4"/>
  <c r="J40" i="4"/>
  <c r="P40" i="4"/>
  <c r="P107" i="4"/>
  <c r="P167" i="4"/>
  <c r="P182" i="4"/>
  <c r="P193" i="4"/>
  <c r="J70" i="4"/>
  <c r="N63" i="4"/>
  <c r="E194" i="4"/>
  <c r="N15" i="4"/>
  <c r="N14" i="4"/>
  <c r="P70" i="4"/>
  <c r="P52" i="4"/>
  <c r="P194" i="4"/>
  <c r="P218" i="4"/>
  <c r="F215" i="4"/>
  <c r="F214" i="4"/>
  <c r="O240" i="4"/>
  <c r="O239" i="4"/>
  <c r="P252" i="4"/>
  <c r="P16" i="4"/>
  <c r="N215" i="4"/>
  <c r="N214" i="4"/>
  <c r="J215" i="4"/>
  <c r="J214" i="4"/>
  <c r="P74" i="4"/>
  <c r="N104" i="4"/>
  <c r="N103" i="4"/>
  <c r="P243" i="4"/>
  <c r="P240" i="4"/>
  <c r="J240" i="4"/>
  <c r="J239" i="4"/>
  <c r="P198" i="4"/>
  <c r="P197" i="4"/>
  <c r="P251" i="4"/>
  <c r="E240" i="4"/>
  <c r="E239" i="4"/>
  <c r="P189" i="4"/>
  <c r="E188" i="4"/>
  <c r="E198" i="4"/>
  <c r="E197" i="4"/>
  <c r="J104" i="4"/>
  <c r="J103" i="4"/>
  <c r="P223" i="4"/>
  <c r="P225" i="4"/>
  <c r="P215" i="4"/>
  <c r="J78" i="4"/>
  <c r="N65" i="4"/>
  <c r="J65" i="4"/>
  <c r="P65" i="4"/>
  <c r="N240" i="4"/>
  <c r="N239" i="4"/>
  <c r="P79" i="4"/>
  <c r="P43" i="4"/>
  <c r="P69" i="4"/>
  <c r="P80" i="4"/>
  <c r="P61" i="4"/>
  <c r="P77" i="4"/>
  <c r="P89" i="4"/>
  <c r="P57" i="4"/>
  <c r="P84" i="4"/>
  <c r="P54" i="4"/>
  <c r="P51" i="4"/>
  <c r="E15" i="4"/>
  <c r="E14" i="4"/>
  <c r="J18" i="4"/>
  <c r="P18" i="4"/>
  <c r="P17" i="4"/>
  <c r="P26" i="4"/>
  <c r="P20" i="4"/>
  <c r="P25" i="4"/>
  <c r="O287" i="4"/>
  <c r="P68" i="4"/>
  <c r="P27" i="4"/>
  <c r="J41" i="4"/>
  <c r="J36" i="4"/>
  <c r="J63" i="4"/>
  <c r="P63" i="4"/>
  <c r="N67" i="4"/>
  <c r="N62" i="4"/>
  <c r="P47" i="4"/>
  <c r="P72" i="4"/>
  <c r="P28" i="4"/>
  <c r="P15" i="4"/>
  <c r="P14" i="4"/>
  <c r="P42" i="4"/>
  <c r="E41" i="4"/>
  <c r="E36" i="4"/>
  <c r="P87" i="4"/>
  <c r="J67" i="4"/>
  <c r="J62" i="4"/>
  <c r="J15" i="4"/>
  <c r="J14" i="4"/>
  <c r="N41" i="4"/>
  <c r="N36" i="4"/>
  <c r="J48" i="4"/>
  <c r="P48" i="4"/>
  <c r="E122" i="4"/>
  <c r="E215" i="4"/>
  <c r="E214" i="4"/>
  <c r="J287" i="4"/>
  <c r="P239" i="4"/>
  <c r="N287" i="4"/>
  <c r="E187" i="4"/>
  <c r="P187" i="4"/>
  <c r="P188" i="4"/>
  <c r="P41" i="4"/>
  <c r="P36" i="4"/>
  <c r="P214" i="4"/>
  <c r="E104" i="4"/>
  <c r="P282" i="4"/>
  <c r="E281" i="4"/>
  <c r="P283" i="4"/>
  <c r="E103" i="4"/>
  <c r="P104" i="4"/>
  <c r="P103" i="4"/>
  <c r="P281" i="4"/>
  <c r="E67" i="4"/>
  <c r="E62" i="4"/>
  <c r="P67" i="4"/>
  <c r="P62" i="4"/>
  <c r="P287" i="4"/>
  <c r="Q290" i="4"/>
  <c r="Q292" i="4"/>
  <c r="E287" i="4"/>
  <c r="Q287" i="4"/>
  <c r="R289" i="4"/>
</calcChain>
</file>

<file path=xl/sharedStrings.xml><?xml version="1.0" encoding="utf-8"?>
<sst xmlns="http://schemas.openxmlformats.org/spreadsheetml/2006/main" count="828" uniqueCount="575">
  <si>
    <t>Управління молоді та спорту Мелітопольської міської ради Запорізької області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</si>
  <si>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</si>
  <si>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</si>
  <si>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</si>
  <si>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</si>
  <si>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</si>
  <si>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</si>
  <si>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</si>
  <si>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</si>
  <si>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</si>
  <si>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Код типової програмної класифікації видатків та кредитування місцевих бюджетів (КТПКВКМБ)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</si>
  <si>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</si>
  <si>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</si>
  <si>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</si>
  <si>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</si>
  <si>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</si>
  <si>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</si>
  <si>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</si>
  <si>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</si>
  <si>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</si>
  <si>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</si>
  <si>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</si>
  <si>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0316324</t>
  </si>
  <si>
    <t>Будівництво та придбання житла для окремих категорій населення</t>
  </si>
  <si>
    <t>1170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</si>
  <si>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</si>
  <si>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</si>
  <si>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</si>
  <si>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</si>
  <si>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6324</t>
  </si>
  <si>
    <t>8600</t>
  </si>
  <si>
    <t>1190</t>
  </si>
  <si>
    <t>1200</t>
  </si>
  <si>
    <t>3140</t>
  </si>
  <si>
    <t>5011</t>
  </si>
  <si>
    <t>2010</t>
  </si>
  <si>
    <t>2020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</si>
  <si>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</si>
  <si>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</si>
  <si>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</si>
  <si>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</si>
  <si>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</si>
  <si>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</si>
  <si>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</si>
  <si>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</si>
  <si>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</si>
  <si>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</si>
  <si>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</si>
  <si>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</si>
  <si>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</si>
  <si>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</si>
  <si>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</si>
  <si>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</si>
  <si>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</si>
  <si>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</si>
  <si>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</si>
  <si>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</si>
  <si>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</si>
  <si>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</si>
  <si>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</si>
  <si>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</si>
  <si>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</si>
  <si>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</si>
  <si>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</si>
  <si>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</si>
  <si>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</si>
  <si>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</si>
  <si>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</si>
  <si>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Відділ культури Мелітопольської міської ради Запорізької області</t>
  </si>
  <si>
    <t>0824</t>
  </si>
  <si>
    <t>0828</t>
  </si>
  <si>
    <t>0829</t>
  </si>
  <si>
    <t xml:space="preserve">Мелітопольський міський голова </t>
  </si>
  <si>
    <t xml:space="preserve">Начальник фінансового управління Мелітопольської міської ради 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</si>
  <si>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</si>
  <si>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</si>
  <si>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</si>
  <si>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</si>
  <si>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Відділ капітального будівництва Мелітопольської міської ради Запорізької області</t>
  </si>
  <si>
    <t>Фінансове управління Мелітопольської міської ради Запорізької області</t>
  </si>
  <si>
    <t>Резервний фонд</t>
  </si>
  <si>
    <t>РАЗОМ ВИДАТКІВ</t>
  </si>
  <si>
    <t>С.А. Мінько</t>
  </si>
  <si>
    <t>Код програмної класифікації видатків та кредитування місцевих бюджетів (КПКВК)</t>
  </si>
  <si>
    <t>Найменування</t>
  </si>
  <si>
    <t>2</t>
  </si>
  <si>
    <t>15=4+9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</si>
  <si>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</si>
  <si>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</si>
  <si>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</si>
  <si>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</si>
  <si>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</si>
  <si>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</si>
  <si>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 xml:space="preserve"> Додаток №3 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</si>
  <si>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</si>
  <si>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</si>
  <si>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</si>
  <si>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</si>
  <si>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</si>
  <si>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</si>
  <si>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</si>
  <si>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</si>
  <si>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</si>
  <si>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</si>
  <si>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</si>
  <si>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Багатопрофільна медична допомога населенню, що надається територіальними медичними об'єднаннями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</si>
  <si>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</si>
  <si>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</si>
  <si>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</si>
  <si>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</si>
  <si>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</si>
  <si>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</si>
  <si>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</si>
  <si>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</si>
  <si>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</si>
  <si>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</si>
  <si>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</si>
  <si>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</si>
  <si>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</si>
  <si>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</si>
  <si>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Відділ культури Мелітопольської міської ради</t>
  </si>
  <si>
    <t>Управління комунального господарства Мелітопольської міської ради Запорізької області</t>
  </si>
  <si>
    <t>Я.В. Чабан</t>
  </si>
  <si>
    <t>від «_____»_________ №____</t>
  </si>
  <si>
    <t>(грн.)</t>
  </si>
  <si>
    <t>Код функціональної класифікації видатків та кредитування бюджету</t>
  </si>
  <si>
    <t>Загальний фонд</t>
  </si>
  <si>
    <t>Спеціальний фонд</t>
  </si>
  <si>
    <t>Разом</t>
  </si>
  <si>
    <t>Всього</t>
  </si>
  <si>
    <t>видатки споживання</t>
  </si>
  <si>
    <t>з  них</t>
  </si>
  <si>
    <t>видатки розвитку</t>
  </si>
  <si>
    <r>
      <t>Всього</t>
    </r>
    <r>
      <rPr>
        <sz val="9"/>
        <rFont val="Times New Roman"/>
        <family val="1"/>
        <charset val="204"/>
      </rPr>
      <t xml:space="preserve"> </t>
    </r>
  </si>
  <si>
    <t>оплата праці</t>
  </si>
  <si>
    <t>комунальні послуги та енергоносії</t>
  </si>
  <si>
    <t>бюджет розвитку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</si>
  <si>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</si>
  <si>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</si>
  <si>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</si>
  <si>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</si>
  <si>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</si>
  <si>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</si>
  <si>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</si>
  <si>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</si>
  <si>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</si>
  <si>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</si>
  <si>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</si>
  <si>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</si>
  <si>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</si>
  <si>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</si>
  <si>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</si>
  <si>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</si>
  <si>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</si>
  <si>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</si>
  <si>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</si>
  <si>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</si>
  <si>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</si>
  <si>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</si>
  <si>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</si>
  <si>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</si>
  <si>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</si>
  <si>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</si>
  <si>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</si>
  <si>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</si>
  <si>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</si>
  <si>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</si>
  <si>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</si>
  <si>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</si>
  <si>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</si>
  <si>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</si>
  <si>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</si>
  <si>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</si>
  <si>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</si>
  <si>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</si>
  <si>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</si>
  <si>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</si>
  <si>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</si>
  <si>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</si>
  <si>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Методичне забезпечення діяльності навчальних закладів та інші заходи в галузі освіти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</si>
  <si>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</si>
  <si>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</si>
  <si>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</si>
  <si>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</si>
  <si>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</si>
  <si>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Заклади і заходи з питань дітей та їх соціального захисту</t>
  </si>
  <si>
    <t>Заходи державної політики з питань дітей та їх соціального захисту</t>
  </si>
  <si>
    <t>3110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</si>
  <si>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</si>
  <si>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</si>
  <si>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</si>
  <si>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</si>
  <si>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</si>
  <si>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</si>
  <si>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</si>
  <si>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</si>
  <si>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</si>
  <si>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</si>
  <si>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</si>
  <si>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</si>
  <si>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</si>
  <si>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</si>
  <si>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</si>
  <si>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</si>
  <si>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</si>
  <si>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</si>
  <si>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</si>
  <si>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</si>
  <si>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</si>
  <si>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</si>
  <si>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</si>
  <si>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</si>
  <si>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</si>
  <si>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</si>
  <si>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</si>
  <si>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0610160</t>
  </si>
  <si>
    <t>Надання дошкільної освіти</t>
  </si>
  <si>
    <t>0611010</t>
  </si>
  <si>
    <t>Надання загальної середньої освіти загальноосвітніми навчальними закладами ( в т. ч. школою-дитячим садком, інтернатом при школі), спеціалізованими школами, ліцеями, гімназіями, колегіумами</t>
  </si>
  <si>
    <t>0611020</t>
  </si>
  <si>
    <t>Надання загальної середньої освіти спеціальними 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</si>
  <si>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0611070</t>
  </si>
  <si>
    <t xml:space="preserve">Надання позашкільної освіти позашкільними закладами освіти, заходи із позашкільної роботи з дітьми </t>
  </si>
  <si>
    <t>0611090</t>
  </si>
  <si>
    <t xml:space="preserve">Методичне забезпечення діяльності навчальних закладів </t>
  </si>
  <si>
    <t>1150</t>
  </si>
  <si>
    <t>0611150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</si>
  <si>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</si>
  <si>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</si>
  <si>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</si>
  <si>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</si>
  <si>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</si>
  <si>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</si>
  <si>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</si>
  <si>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</si>
  <si>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</si>
  <si>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</si>
  <si>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</si>
  <si>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</si>
  <si>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</si>
  <si>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</si>
  <si>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</si>
  <si>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</si>
  <si>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</si>
  <si>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</si>
  <si>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</si>
  <si>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</si>
  <si>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</si>
  <si>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</si>
  <si>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</si>
  <si>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</si>
  <si>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</si>
  <si>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</si>
  <si>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</si>
  <si>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</si>
  <si>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</si>
  <si>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</si>
  <si>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</si>
  <si>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</si>
  <si>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</si>
  <si>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</si>
  <si>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</si>
  <si>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</si>
  <si>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</si>
  <si>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</si>
  <si>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</si>
  <si>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</si>
  <si>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</si>
  <si>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</si>
  <si>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</si>
  <si>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</si>
  <si>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</si>
  <si>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</si>
  <si>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</si>
  <si>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</si>
  <si>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</si>
  <si>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</si>
  <si>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</si>
  <si>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</si>
  <si>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</si>
  <si>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</si>
  <si>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</si>
  <si>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</si>
  <si>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</si>
  <si>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</si>
  <si>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</si>
  <si>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</si>
  <si>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</si>
  <si>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</si>
  <si>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</si>
  <si>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</si>
  <si>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</si>
  <si>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</si>
  <si>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</si>
  <si>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</si>
  <si>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Інші заклади та заходи</t>
  </si>
  <si>
    <t>3120</t>
  </si>
  <si>
    <t>0813120</t>
  </si>
  <si>
    <t>Утримання та забезпечення діяльності центрів соціальних служб для сім’ї, дітей та молоді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</si>
  <si>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</si>
  <si>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</si>
  <si>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</si>
  <si>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</si>
  <si>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</si>
  <si>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</si>
  <si>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</si>
  <si>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</si>
  <si>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</si>
  <si>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</si>
  <si>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</si>
  <si>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</si>
  <si>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</si>
  <si>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</si>
  <si>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</si>
  <si>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</si>
  <si>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</si>
  <si>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</si>
  <si>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</si>
  <si>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</si>
  <si>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</si>
  <si>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</si>
  <si>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</si>
  <si>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</si>
  <si>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</si>
  <si>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</si>
  <si>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</si>
  <si>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1100</t>
  </si>
  <si>
    <t>1011100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</si>
  <si>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</si>
  <si>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</si>
  <si>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</si>
  <si>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</si>
  <si>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</si>
  <si>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1113133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</si>
  <si>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</si>
  <si>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</si>
  <si>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</si>
  <si>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</si>
  <si>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</si>
  <si>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</si>
  <si>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</si>
  <si>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</si>
  <si>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</si>
  <si>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</si>
  <si>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</si>
  <si>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</si>
  <si>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</si>
  <si>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</si>
  <si>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</si>
  <si>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</si>
  <si>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</si>
  <si>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</si>
  <si>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</si>
  <si>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</si>
  <si>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</si>
  <si>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</si>
  <si>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</si>
  <si>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</si>
  <si>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</si>
  <si>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</si>
  <si>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</si>
  <si>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</si>
  <si>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</si>
  <si>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</si>
  <si>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</si>
  <si>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</si>
  <si>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</si>
  <si>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</si>
  <si>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</si>
  <si>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</si>
  <si>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1217640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</si>
  <si>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</si>
  <si>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</si>
  <si>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</si>
  <si>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</si>
  <si>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</si>
  <si>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</si>
  <si>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</si>
  <si>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</si>
  <si>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</si>
  <si>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</si>
  <si>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Здійснення  заходів із землеустрою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</si>
  <si>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</si>
  <si>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</si>
  <si>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</si>
  <si>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</si>
  <si>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</si>
  <si>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</si>
  <si>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</si>
  <si>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</si>
  <si>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</si>
  <si>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</si>
  <si>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</si>
  <si>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</si>
  <si>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</si>
  <si>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8700</t>
  </si>
  <si>
    <t>3718700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</si>
  <si>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</si>
  <si>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</si>
  <si>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</si>
  <si>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1216017</t>
  </si>
  <si>
    <t>1511020</t>
  </si>
  <si>
    <t>Методичне забезпечення діяльності навчальних закладів</t>
  </si>
  <si>
    <t>1511150</t>
  </si>
  <si>
    <t>1512010</t>
  </si>
  <si>
    <t>1512110</t>
  </si>
  <si>
    <t>1512111</t>
  </si>
  <si>
    <t>1514040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</si>
  <si>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</si>
  <si>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</si>
  <si>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</si>
  <si>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</si>
  <si>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</si>
  <si>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</si>
  <si>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</si>
  <si>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</si>
  <si>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</si>
  <si>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</si>
  <si>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</si>
  <si>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</si>
  <si>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</si>
  <si>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</si>
  <si>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</si>
  <si>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</si>
  <si>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</si>
  <si>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</si>
  <si>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</si>
  <si>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</si>
  <si>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</si>
  <si>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</si>
  <si>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</si>
  <si>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</si>
  <si>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</si>
  <si>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</si>
  <si>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</si>
  <si>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Розподіл видатків бюджету м. Мелітополя на _2018_ рік</t>
  </si>
  <si>
    <t>Інші заходи у сфері засобів масової інформації</t>
  </si>
  <si>
    <t>8420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</si>
  <si>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</si>
  <si>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</si>
  <si>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</si>
  <si>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1161</t>
  </si>
  <si>
    <t>1162</t>
  </si>
  <si>
    <t>0611161</t>
  </si>
  <si>
    <t>0611162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</si>
  <si>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</si>
  <si>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</si>
  <si>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</si>
  <si>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</si>
  <si>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</si>
  <si>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</si>
  <si>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</si>
  <si>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</si>
  <si>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 xml:space="preserve">Надання державної соціальної допомоги особам з інвалідністю з дитинства та дітям з інвалідністю 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</si>
  <si>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</si>
  <si>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</si>
  <si>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</si>
  <si>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</si>
  <si>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</si>
  <si>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</si>
  <si>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</si>
  <si>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</si>
  <si>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</si>
  <si>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</si>
  <si>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</si>
  <si>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</si>
  <si>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3240</t>
  </si>
  <si>
    <t>0813240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</si>
  <si>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</si>
  <si>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</si>
  <si>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</si>
  <si>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</si>
  <si>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</si>
  <si>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</si>
  <si>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</si>
  <si>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 за рахунок відповідної субвенції з державного бюджету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</si>
  <si>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</si>
  <si>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</si>
  <si>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</si>
  <si>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0218420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</si>
  <si>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</si>
  <si>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0611170</t>
  </si>
  <si>
    <t>Надання допомоги дітям-сиротам та дітям, позбавленим батьківського піклування, яким виповнюється 18 років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</si>
  <si>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</si>
  <si>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</si>
  <si>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</si>
  <si>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</si>
  <si>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</si>
  <si>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</si>
  <si>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</si>
  <si>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</si>
  <si>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</si>
  <si>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</si>
  <si>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</si>
  <si>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</si>
  <si>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</si>
  <si>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</si>
  <si>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</si>
  <si>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</si>
  <si>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</si>
  <si>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</si>
  <si>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</si>
  <si>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</si>
  <si>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</si>
  <si>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</si>
  <si>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</si>
  <si>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</si>
  <si>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</si>
  <si>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оплату послуг із здійснення патронату над дитиною та виплата соціальної допомоги на утримання дитини в сім’ї патронатного вихователя</t>
  </si>
  <si>
    <t>"Про внесення змін до рішення 35 сесії Мелітопольської міської ради VII скликання від 29.11.2017 № 4/2 
«Про міський бюджет на 2018 рік"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</si>
  <si>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</si>
  <si>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</si>
  <si>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</si>
  <si>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</si>
  <si>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</si>
  <si>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</si>
  <si>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</si>
  <si>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5062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</si>
  <si>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</si>
  <si>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</si>
  <si>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</si>
  <si>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</si>
  <si>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</si>
  <si>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</si>
  <si>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</si>
  <si>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>Забезпечення належних умов для виховання та розвитку дітей-сиріт і дітей, позбавлених батьківського піклування, в дитячих будинках, у тому числі сімейного типу, прийомних сім’ях, сім’ях патронатного вихователя</t>
  </si>
  <si>
    <t>0911060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</si>
  <si>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</si>
  <si>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</si>
  <si>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</si>
  <si>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</si>
  <si>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</si>
  <si>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</si>
  <si>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</si>
  <si>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</si>
  <si>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</si>
  <si>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</si>
  <si>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</si>
  <si>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</si>
  <si>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1518310</t>
  </si>
  <si>
    <t>1518311</t>
  </si>
  <si>
    <t>7330</t>
  </si>
  <si>
    <t>Будівництво інших об'єктів соціальної та виробничої інфраструктури комунальної власності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</si>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</sst>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5" x14ac:knownFonts="1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sz val="7"/>
      <name val="Times New Roman"/>
      <family val="1"/>
      <charset val="204"/>
    </font>
    <font>
      <b/>
      <sz val="10"/>
      <name val="Arial Cyr"/>
      <family val="2"/>
      <charset val="204"/>
    </font>
    <font>
      <i/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 Cyr"/>
      <family val="2"/>
      <charset val="204"/>
    </font>
    <font>
      <i/>
      <sz val="10"/>
      <color indexed="8"/>
      <name val="Arial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2"/>
      <name val="Times New Roman"/>
      <family val="1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8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indexed="10"/>
      <name val="Arial Cyr"/>
      <family val="2"/>
      <charset val="204"/>
    </font>
    <font>
      <i/>
      <sz val="10"/>
      <color indexed="10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i/>
      <sz val="8"/>
      <color indexed="10"/>
      <name val="Arial"/>
      <family val="2"/>
      <charset val="204"/>
    </font>
    <font>
      <sz val="10"/>
      <color indexed="10"/>
      <name val="Times New Roman"/>
      <family val="1"/>
      <charset val="204"/>
    </font>
    <font>
      <i/>
      <sz val="10"/>
      <color indexed="10"/>
      <name val="Arial Cyr"/>
      <charset val="204"/>
    </font>
    <font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4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medium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/>
      <diagonal/>
    </border>
    <border>
      <left style="medium">
        <color indexed="63"/>
      </left>
      <right style="thin">
        <color indexed="63"/>
      </right>
      <top/>
      <bottom style="thin">
        <color indexed="63"/>
      </bottom>
      <diagonal/>
    </border>
    <border>
      <left style="medium">
        <color indexed="63"/>
      </left>
      <right/>
      <top style="thin">
        <color indexed="63"/>
      </top>
      <bottom style="thin">
        <color indexed="63"/>
      </bottom>
      <diagonal/>
    </border>
    <border>
      <left style="medium">
        <color indexed="63"/>
      </left>
      <right/>
      <top/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medium">
        <color indexed="63"/>
      </left>
      <right/>
      <top style="thin">
        <color indexed="63"/>
      </top>
      <bottom/>
      <diagonal/>
    </border>
    <border>
      <left style="medium">
        <color indexed="63"/>
      </left>
      <right style="thin">
        <color indexed="63"/>
      </right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4"/>
      </right>
      <top style="medium">
        <color indexed="63"/>
      </top>
      <bottom/>
      <diagonal/>
    </border>
    <border>
      <left style="medium">
        <color indexed="63"/>
      </left>
      <right style="thin">
        <color indexed="64"/>
      </right>
      <top/>
      <bottom/>
      <diagonal/>
    </border>
    <border>
      <left style="medium">
        <color indexed="63"/>
      </left>
      <right style="thin">
        <color indexed="64"/>
      </right>
      <top/>
      <bottom style="thin">
        <color indexed="63"/>
      </bottom>
      <diagonal/>
    </border>
    <border>
      <left/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</borders>
  <cellStyleXfs count="2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" fillId="8" borderId="1" applyNumberFormat="0" applyAlignment="0" applyProtection="0"/>
    <xf numFmtId="0" fontId="3" fillId="9" borderId="2" applyNumberFormat="0" applyAlignment="0" applyProtection="0"/>
    <xf numFmtId="0" fontId="4" fillId="9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0" borderId="7" applyNumberFormat="0" applyAlignment="0" applyProtection="0"/>
    <xf numFmtId="0" fontId="10" fillId="0" borderId="0" applyNumberFormat="0" applyFill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3" fillId="0" borderId="0" applyNumberFormat="0" applyFill="0" applyBorder="0" applyAlignment="0" applyProtection="0"/>
    <xf numFmtId="0" fontId="38" fillId="13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14" borderId="0" applyNumberFormat="0" applyBorder="0" applyAlignment="0" applyProtection="0"/>
  </cellStyleXfs>
  <cellXfs count="359">
    <xf numFmtId="0" fontId="0" fillId="0" borderId="0" xfId="0"/>
    <xf numFmtId="49" fontId="17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/>
    </xf>
    <xf numFmtId="0" fontId="17" fillId="0" borderId="0" xfId="0" applyFont="1" applyAlignment="1">
      <alignment horizontal="justify"/>
    </xf>
    <xf numFmtId="0" fontId="0" fillId="0" borderId="0" xfId="0" applyFill="1"/>
    <xf numFmtId="0" fontId="27" fillId="0" borderId="2" xfId="0" applyFont="1" applyBorder="1" applyAlignment="1">
      <alignment horizontal="right" wrapText="1"/>
    </xf>
    <xf numFmtId="0" fontId="30" fillId="0" borderId="2" xfId="0" applyFont="1" applyBorder="1" applyAlignment="1">
      <alignment horizontal="right" wrapText="1"/>
    </xf>
    <xf numFmtId="0" fontId="27" fillId="0" borderId="2" xfId="0" applyFont="1" applyBorder="1" applyAlignment="1">
      <alignment horizontal="right"/>
    </xf>
    <xf numFmtId="0" fontId="30" fillId="0" borderId="2" xfId="0" applyFont="1" applyBorder="1" applyAlignment="1">
      <alignment horizontal="right"/>
    </xf>
    <xf numFmtId="49" fontId="29" fillId="0" borderId="2" xfId="0" applyNumberFormat="1" applyFont="1" applyBorder="1" applyAlignment="1" applyProtection="1">
      <alignment horizontal="center" vertical="center" wrapText="1"/>
      <protection locked="0"/>
    </xf>
    <xf numFmtId="0" fontId="30" fillId="0" borderId="2" xfId="0" applyFont="1" applyFill="1" applyBorder="1" applyAlignment="1">
      <alignment horizontal="right"/>
    </xf>
    <xf numFmtId="0" fontId="27" fillId="0" borderId="2" xfId="0" applyFont="1" applyFill="1" applyBorder="1" applyAlignment="1">
      <alignment horizontal="right" wrapText="1"/>
    </xf>
    <xf numFmtId="0" fontId="30" fillId="0" borderId="2" xfId="0" applyFont="1" applyFill="1" applyBorder="1" applyAlignment="1">
      <alignment horizontal="right" wrapText="1"/>
    </xf>
    <xf numFmtId="49" fontId="29" fillId="0" borderId="10" xfId="0" applyNumberFormat="1" applyFont="1" applyBorder="1" applyAlignment="1" applyProtection="1">
      <alignment horizontal="center" vertical="center" wrapText="1"/>
      <protection locked="0"/>
    </xf>
    <xf numFmtId="0" fontId="30" fillId="0" borderId="0" xfId="0" applyFont="1"/>
    <xf numFmtId="0" fontId="32" fillId="0" borderId="0" xfId="0" applyFont="1" applyAlignment="1">
      <alignment wrapText="1"/>
    </xf>
    <xf numFmtId="0" fontId="18" fillId="0" borderId="0" xfId="0" applyFont="1" applyAlignment="1"/>
    <xf numFmtId="0" fontId="23" fillId="0" borderId="2" xfId="0" applyFont="1" applyBorder="1" applyAlignment="1">
      <alignment horizontal="center" wrapText="1"/>
    </xf>
    <xf numFmtId="49" fontId="33" fillId="0" borderId="11" xfId="0" applyNumberFormat="1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top" wrapText="1"/>
    </xf>
    <xf numFmtId="0" fontId="33" fillId="0" borderId="12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49" fontId="20" fillId="0" borderId="11" xfId="0" applyNumberFormat="1" applyFont="1" applyBorder="1" applyAlignment="1">
      <alignment horizontal="center" vertical="center"/>
    </xf>
    <xf numFmtId="49" fontId="25" fillId="0" borderId="2" xfId="0" applyNumberFormat="1" applyFont="1" applyBorder="1" applyAlignment="1" applyProtection="1">
      <alignment horizontal="center" vertical="center" wrapText="1"/>
      <protection locked="0"/>
    </xf>
    <xf numFmtId="49" fontId="17" fillId="0" borderId="11" xfId="0" applyNumberFormat="1" applyFont="1" applyBorder="1" applyAlignment="1">
      <alignment horizontal="center" vertical="center"/>
    </xf>
    <xf numFmtId="49" fontId="2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Border="1" applyAlignment="1">
      <alignment horizontal="center" vertical="center"/>
    </xf>
    <xf numFmtId="49" fontId="28" fillId="0" borderId="2" xfId="0" applyNumberFormat="1" applyFont="1" applyBorder="1" applyAlignment="1" applyProtection="1">
      <alignment horizontal="center" vertical="center" wrapText="1"/>
      <protection locked="0"/>
    </xf>
    <xf numFmtId="49" fontId="26" fillId="0" borderId="2" xfId="0" applyNumberFormat="1" applyFont="1" applyBorder="1" applyAlignment="1" applyProtection="1">
      <alignment horizontal="center" vertical="center" wrapText="1"/>
      <protection locked="0"/>
    </xf>
    <xf numFmtId="0" fontId="27" fillId="0" borderId="2" xfId="0" applyFont="1" applyFill="1" applyBorder="1" applyAlignment="1">
      <alignment horizontal="right"/>
    </xf>
    <xf numFmtId="49" fontId="28" fillId="0" borderId="2" xfId="0" applyNumberFormat="1" applyFont="1" applyFill="1" applyBorder="1" applyAlignment="1">
      <alignment horizontal="center" vertical="center"/>
    </xf>
    <xf numFmtId="0" fontId="34" fillId="0" borderId="0" xfId="0" applyFont="1"/>
    <xf numFmtId="49" fontId="17" fillId="0" borderId="11" xfId="0" applyNumberFormat="1" applyFont="1" applyFill="1" applyBorder="1" applyAlignment="1">
      <alignment horizontal="center" vertical="center"/>
    </xf>
    <xf numFmtId="49" fontId="28" fillId="0" borderId="2" xfId="0" applyNumberFormat="1" applyFont="1" applyBorder="1" applyAlignment="1" applyProtection="1">
      <alignment horizontal="center" vertical="center"/>
      <protection locked="0"/>
    </xf>
    <xf numFmtId="49" fontId="17" fillId="0" borderId="2" xfId="0" applyNumberFormat="1" applyFont="1" applyFill="1" applyBorder="1" applyAlignment="1">
      <alignment horizontal="center" vertical="center"/>
    </xf>
    <xf numFmtId="49" fontId="20" fillId="0" borderId="11" xfId="0" applyNumberFormat="1" applyFont="1" applyFill="1" applyBorder="1" applyAlignment="1">
      <alignment horizontal="center" vertical="center"/>
    </xf>
    <xf numFmtId="49" fontId="2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2" xfId="0" applyFont="1" applyBorder="1" applyAlignment="1" applyProtection="1">
      <alignment horizontal="center" vertical="center" wrapText="1"/>
      <protection locked="0"/>
    </xf>
    <xf numFmtId="49" fontId="17" fillId="0" borderId="13" xfId="0" applyNumberFormat="1" applyFont="1" applyBorder="1" applyAlignment="1">
      <alignment horizontal="center" vertical="center"/>
    </xf>
    <xf numFmtId="49" fontId="29" fillId="0" borderId="14" xfId="0" applyNumberFormat="1" applyFont="1" applyBorder="1" applyAlignment="1" applyProtection="1">
      <alignment horizontal="center" vertical="center" wrapText="1"/>
      <protection locked="0"/>
    </xf>
    <xf numFmtId="49" fontId="17" fillId="0" borderId="15" xfId="0" applyNumberFormat="1" applyFont="1" applyBorder="1" applyAlignment="1">
      <alignment horizontal="center" vertical="center"/>
    </xf>
    <xf numFmtId="0" fontId="25" fillId="0" borderId="16" xfId="0" applyFont="1" applyBorder="1" applyAlignment="1" applyProtection="1">
      <alignment horizontal="center" vertical="center"/>
      <protection locked="0"/>
    </xf>
    <xf numFmtId="0" fontId="27" fillId="0" borderId="16" xfId="0" applyFont="1" applyBorder="1" applyAlignment="1">
      <alignment horizontal="right"/>
    </xf>
    <xf numFmtId="3" fontId="27" fillId="0" borderId="2" xfId="0" applyNumberFormat="1" applyFont="1" applyBorder="1" applyAlignment="1">
      <alignment horizontal="right" wrapText="1"/>
    </xf>
    <xf numFmtId="3" fontId="30" fillId="0" borderId="2" xfId="0" applyNumberFormat="1" applyFont="1" applyBorder="1" applyAlignment="1">
      <alignment horizontal="right" wrapText="1"/>
    </xf>
    <xf numFmtId="3" fontId="30" fillId="0" borderId="2" xfId="0" applyNumberFormat="1" applyFont="1" applyBorder="1" applyAlignment="1">
      <alignment horizontal="right"/>
    </xf>
    <xf numFmtId="0" fontId="38" fillId="0" borderId="0" xfId="0" applyFont="1"/>
    <xf numFmtId="0" fontId="17" fillId="0" borderId="2" xfId="0" applyFont="1" applyBorder="1" applyAlignment="1">
      <alignment horizontal="center" vertical="top" wrapText="1"/>
    </xf>
    <xf numFmtId="0" fontId="37" fillId="0" borderId="2" xfId="0" applyFont="1" applyBorder="1" applyAlignment="1" applyProtection="1">
      <alignment vertical="top" wrapText="1"/>
      <protection locked="0"/>
    </xf>
    <xf numFmtId="0" fontId="39" fillId="0" borderId="2" xfId="0" applyFont="1" applyBorder="1" applyAlignment="1" applyProtection="1">
      <alignment vertical="top" wrapText="1"/>
      <protection locked="0"/>
    </xf>
    <xf numFmtId="0" fontId="30" fillId="0" borderId="2" xfId="0" applyFont="1" applyFill="1" applyBorder="1" applyAlignment="1" applyProtection="1">
      <alignment vertical="top" wrapText="1"/>
      <protection locked="0"/>
    </xf>
    <xf numFmtId="0" fontId="36" fillId="0" borderId="2" xfId="0" applyFont="1" applyBorder="1" applyAlignment="1" applyProtection="1">
      <alignment vertical="center" wrapText="1"/>
      <protection locked="0"/>
    </xf>
    <xf numFmtId="0" fontId="30" fillId="0" borderId="2" xfId="0" applyFont="1" applyBorder="1" applyAlignment="1" applyProtection="1">
      <alignment vertical="top" wrapText="1"/>
      <protection locked="0"/>
    </xf>
    <xf numFmtId="0" fontId="30" fillId="0" borderId="2" xfId="0" applyFont="1" applyBorder="1" applyAlignment="1">
      <alignment vertical="top" wrapText="1"/>
    </xf>
    <xf numFmtId="0" fontId="30" fillId="0" borderId="2" xfId="0" applyFont="1" applyBorder="1" applyAlignment="1" applyProtection="1">
      <alignment vertical="center" wrapText="1"/>
      <protection locked="0"/>
    </xf>
    <xf numFmtId="0" fontId="30" fillId="0" borderId="2" xfId="0" applyFont="1" applyBorder="1" applyAlignment="1" applyProtection="1">
      <alignment wrapText="1"/>
      <protection locked="0"/>
    </xf>
    <xf numFmtId="0" fontId="30" fillId="0" borderId="2" xfId="0" applyFont="1" applyBorder="1" applyAlignment="1">
      <alignment wrapText="1"/>
    </xf>
    <xf numFmtId="0" fontId="30" fillId="0" borderId="2" xfId="0" applyFont="1" applyBorder="1" applyAlignment="1">
      <alignment vertical="center" wrapText="1"/>
    </xf>
    <xf numFmtId="0" fontId="30" fillId="0" borderId="10" xfId="0" applyFont="1" applyFill="1" applyBorder="1" applyAlignment="1" applyProtection="1">
      <alignment vertical="top" wrapText="1"/>
      <protection locked="0"/>
    </xf>
    <xf numFmtId="0" fontId="30" fillId="0" borderId="17" xfId="0" applyFont="1" applyBorder="1" applyAlignment="1">
      <alignment horizontal="left" vertical="top" wrapText="1"/>
    </xf>
    <xf numFmtId="0" fontId="30" fillId="0" borderId="0" xfId="0" applyFont="1" applyAlignment="1">
      <alignment wrapText="1"/>
    </xf>
    <xf numFmtId="0" fontId="36" fillId="0" borderId="2" xfId="0" applyFont="1" applyBorder="1" applyAlignment="1" applyProtection="1">
      <alignment vertical="top" wrapText="1"/>
      <protection locked="0"/>
    </xf>
    <xf numFmtId="0" fontId="30" fillId="0" borderId="2" xfId="0" applyFont="1" applyFill="1" applyBorder="1" applyAlignment="1">
      <alignment vertical="center" wrapText="1"/>
    </xf>
    <xf numFmtId="0" fontId="30" fillId="0" borderId="2" xfId="0" applyFont="1" applyFill="1" applyBorder="1" applyAlignment="1">
      <alignment wrapText="1"/>
    </xf>
    <xf numFmtId="0" fontId="30" fillId="0" borderId="2" xfId="0" applyFont="1" applyFill="1" applyBorder="1" applyAlignment="1">
      <alignment vertical="top" wrapText="1"/>
    </xf>
    <xf numFmtId="0" fontId="39" fillId="0" borderId="2" xfId="0" applyFont="1" applyFill="1" applyBorder="1" applyAlignment="1" applyProtection="1">
      <alignment vertical="top" wrapText="1"/>
      <protection locked="0"/>
    </xf>
    <xf numFmtId="0" fontId="36" fillId="0" borderId="2" xfId="0" applyFont="1" applyFill="1" applyBorder="1" applyAlignment="1" applyProtection="1">
      <alignment vertical="top" wrapText="1"/>
      <protection locked="0"/>
    </xf>
    <xf numFmtId="0" fontId="40" fillId="0" borderId="2" xfId="0" applyFont="1" applyBorder="1" applyAlignment="1">
      <alignment vertical="center" wrapText="1"/>
    </xf>
    <xf numFmtId="0" fontId="30" fillId="0" borderId="10" xfId="0" applyFont="1" applyFill="1" applyBorder="1" applyAlignment="1">
      <alignment vertical="top" wrapText="1"/>
    </xf>
    <xf numFmtId="0" fontId="30" fillId="0" borderId="10" xfId="0" applyFont="1" applyBorder="1" applyAlignment="1">
      <alignment vertical="top" wrapText="1"/>
    </xf>
    <xf numFmtId="0" fontId="37" fillId="0" borderId="2" xfId="0" applyFont="1" applyFill="1" applyBorder="1" applyAlignment="1" applyProtection="1">
      <alignment vertical="top" wrapText="1"/>
      <protection locked="0"/>
    </xf>
    <xf numFmtId="0" fontId="30" fillId="0" borderId="2" xfId="0" applyFont="1" applyBorder="1" applyProtection="1">
      <protection locked="0"/>
    </xf>
    <xf numFmtId="0" fontId="27" fillId="0" borderId="16" xfId="0" applyFont="1" applyFill="1" applyBorder="1" applyAlignment="1" applyProtection="1">
      <alignment vertical="top" wrapText="1"/>
      <protection locked="0"/>
    </xf>
    <xf numFmtId="0" fontId="30" fillId="0" borderId="18" xfId="0" applyFont="1" applyBorder="1" applyAlignment="1" applyProtection="1">
      <alignment vertical="center" wrapText="1"/>
      <protection locked="0"/>
    </xf>
    <xf numFmtId="0" fontId="41" fillId="0" borderId="0" xfId="0" applyFont="1" applyFill="1"/>
    <xf numFmtId="0" fontId="42" fillId="0" borderId="0" xfId="0" applyFont="1"/>
    <xf numFmtId="49" fontId="45" fillId="0" borderId="11" xfId="0" applyNumberFormat="1" applyFont="1" applyBorder="1" applyAlignment="1">
      <alignment horizontal="center" vertical="center"/>
    </xf>
    <xf numFmtId="0" fontId="43" fillId="0" borderId="2" xfId="0" applyFont="1" applyBorder="1" applyAlignment="1">
      <alignment horizontal="right"/>
    </xf>
    <xf numFmtId="49" fontId="35" fillId="0" borderId="2" xfId="0" applyNumberFormat="1" applyFont="1" applyBorder="1" applyAlignment="1" applyProtection="1">
      <alignment horizontal="center" vertical="center" wrapText="1"/>
      <protection locked="0"/>
    </xf>
    <xf numFmtId="0" fontId="40" fillId="0" borderId="2" xfId="0" applyFont="1" applyBorder="1" applyAlignment="1">
      <alignment horizontal="right" wrapText="1"/>
    </xf>
    <xf numFmtId="0" fontId="41" fillId="0" borderId="0" xfId="0" applyFont="1"/>
    <xf numFmtId="0" fontId="40" fillId="0" borderId="2" xfId="0" applyFont="1" applyBorder="1" applyAlignment="1" applyProtection="1">
      <alignment vertical="center" wrapText="1"/>
      <protection locked="0"/>
    </xf>
    <xf numFmtId="0" fontId="47" fillId="0" borderId="0" xfId="0" applyFont="1" applyAlignment="1">
      <alignment wrapText="1"/>
    </xf>
    <xf numFmtId="49" fontId="35" fillId="0" borderId="19" xfId="0" applyNumberFormat="1" applyFont="1" applyBorder="1" applyAlignment="1" applyProtection="1">
      <alignment horizontal="center" vertical="center" wrapText="1"/>
      <protection locked="0"/>
    </xf>
    <xf numFmtId="0" fontId="40" fillId="0" borderId="18" xfId="0" applyFont="1" applyBorder="1" applyAlignment="1">
      <alignment vertical="top" wrapText="1" shrinkToFit="1"/>
    </xf>
    <xf numFmtId="49" fontId="48" fillId="0" borderId="2" xfId="0" applyNumberFormat="1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vertical="top" wrapText="1"/>
    </xf>
    <xf numFmtId="0" fontId="40" fillId="0" borderId="2" xfId="0" applyFont="1" applyFill="1" applyBorder="1" applyAlignment="1">
      <alignment horizontal="right"/>
    </xf>
    <xf numFmtId="49" fontId="47" fillId="0" borderId="11" xfId="0" applyNumberFormat="1" applyFont="1" applyFill="1" applyBorder="1" applyAlignment="1">
      <alignment horizontal="center" vertical="center"/>
    </xf>
    <xf numFmtId="49" fontId="48" fillId="0" borderId="2" xfId="0" applyNumberFormat="1" applyFont="1" applyBorder="1" applyAlignment="1" applyProtection="1">
      <alignment horizontal="center" vertical="center"/>
      <protection locked="0"/>
    </xf>
    <xf numFmtId="2" fontId="39" fillId="0" borderId="2" xfId="0" applyNumberFormat="1" applyFont="1" applyBorder="1" applyAlignment="1">
      <alignment wrapText="1"/>
    </xf>
    <xf numFmtId="0" fontId="40" fillId="0" borderId="2" xfId="0" applyFont="1" applyBorder="1" applyAlignment="1">
      <alignment vertical="top" wrapText="1"/>
    </xf>
    <xf numFmtId="49" fontId="48" fillId="0" borderId="2" xfId="0" applyNumberFormat="1" applyFont="1" applyBorder="1" applyAlignment="1">
      <alignment horizontal="center" vertical="center"/>
    </xf>
    <xf numFmtId="0" fontId="40" fillId="0" borderId="2" xfId="0" applyFont="1" applyBorder="1" applyAlignment="1" applyProtection="1">
      <alignment vertical="top" wrapText="1"/>
      <protection locked="0"/>
    </xf>
    <xf numFmtId="0" fontId="40" fillId="0" borderId="2" xfId="0" applyFont="1" applyBorder="1" applyAlignment="1">
      <alignment wrapText="1"/>
    </xf>
    <xf numFmtId="0" fontId="40" fillId="0" borderId="2" xfId="0" applyFont="1" applyBorder="1"/>
    <xf numFmtId="49" fontId="47" fillId="0" borderId="11" xfId="0" applyNumberFormat="1" applyFont="1" applyBorder="1" applyAlignment="1">
      <alignment horizontal="center" vertical="center"/>
    </xf>
    <xf numFmtId="0" fontId="40" fillId="0" borderId="2" xfId="0" applyFont="1" applyBorder="1" applyAlignment="1">
      <alignment horizontal="right"/>
    </xf>
    <xf numFmtId="0" fontId="40" fillId="0" borderId="17" xfId="0" applyFont="1" applyBorder="1" applyAlignment="1">
      <alignment horizontal="left" vertical="top" wrapText="1"/>
    </xf>
    <xf numFmtId="0" fontId="40" fillId="0" borderId="2" xfId="0" applyFont="1" applyFill="1" applyBorder="1" applyAlignment="1">
      <alignment horizontal="right" wrapText="1"/>
    </xf>
    <xf numFmtId="0" fontId="43" fillId="0" borderId="2" xfId="0" applyFont="1" applyFill="1" applyBorder="1" applyAlignment="1">
      <alignment horizontal="right" wrapText="1"/>
    </xf>
    <xf numFmtId="0" fontId="49" fillId="0" borderId="0" xfId="0" applyFont="1" applyFill="1"/>
    <xf numFmtId="0" fontId="40" fillId="0" borderId="2" xfId="0" applyFont="1" applyFill="1" applyBorder="1" applyAlignment="1">
      <alignment vertical="center" wrapText="1"/>
    </xf>
    <xf numFmtId="0" fontId="40" fillId="0" borderId="20" xfId="0" applyFont="1" applyBorder="1" applyAlignment="1">
      <alignment horizontal="left" vertical="top" wrapText="1"/>
    </xf>
    <xf numFmtId="49" fontId="29" fillId="0" borderId="21" xfId="0" applyNumberFormat="1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/>
    <xf numFmtId="0" fontId="17" fillId="0" borderId="0" xfId="0" applyFont="1" applyAlignment="1"/>
    <xf numFmtId="0" fontId="20" fillId="0" borderId="0" xfId="0" applyFont="1" applyAlignment="1"/>
    <xf numFmtId="0" fontId="29" fillId="0" borderId="11" xfId="0" applyFont="1" applyBorder="1" applyAlignment="1" applyProtection="1">
      <alignment horizontal="center" vertical="center" wrapText="1"/>
      <protection locked="0"/>
    </xf>
    <xf numFmtId="0" fontId="30" fillId="0" borderId="20" xfId="0" applyFont="1" applyBorder="1" applyAlignment="1">
      <alignment vertical="top" wrapText="1"/>
    </xf>
    <xf numFmtId="49" fontId="28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1" xfId="0" applyFont="1" applyFill="1" applyBorder="1" applyAlignment="1">
      <alignment horizontal="right" wrapText="1"/>
    </xf>
    <xf numFmtId="0" fontId="37" fillId="0" borderId="22" xfId="0" applyFont="1" applyFill="1" applyBorder="1" applyAlignment="1" applyProtection="1">
      <alignment vertical="top" wrapText="1"/>
      <protection locked="0"/>
    </xf>
    <xf numFmtId="0" fontId="51" fillId="0" borderId="21" xfId="0" applyFont="1" applyBorder="1" applyAlignment="1">
      <alignment horizontal="justify" wrapText="1"/>
    </xf>
    <xf numFmtId="0" fontId="49" fillId="0" borderId="21" xfId="0" applyFont="1" applyBorder="1"/>
    <xf numFmtId="49" fontId="48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0" fillId="0" borderId="11" xfId="0" applyFont="1" applyFill="1" applyBorder="1" applyAlignment="1">
      <alignment horizontal="right" wrapText="1"/>
    </xf>
    <xf numFmtId="49" fontId="28" fillId="0" borderId="18" xfId="0" applyNumberFormat="1" applyFont="1" applyBorder="1" applyAlignment="1" applyProtection="1">
      <alignment horizontal="center" vertical="center"/>
      <protection locked="0"/>
    </xf>
    <xf numFmtId="0" fontId="30" fillId="0" borderId="14" xfId="0" applyFont="1" applyBorder="1" applyAlignment="1">
      <alignment vertical="center" wrapText="1"/>
    </xf>
    <xf numFmtId="0" fontId="30" fillId="0" borderId="21" xfId="0" applyFont="1" applyBorder="1" applyAlignment="1">
      <alignment wrapText="1"/>
    </xf>
    <xf numFmtId="0" fontId="51" fillId="0" borderId="21" xfId="0" applyFont="1" applyBorder="1"/>
    <xf numFmtId="3" fontId="27" fillId="0" borderId="2" xfId="0" applyNumberFormat="1" applyFont="1" applyFill="1" applyBorder="1" applyAlignment="1">
      <alignment horizontal="right"/>
    </xf>
    <xf numFmtId="49" fontId="53" fillId="0" borderId="2" xfId="0" applyNumberFormat="1" applyFont="1" applyBorder="1" applyAlignment="1" applyProtection="1">
      <alignment horizontal="center" vertical="center" wrapText="1"/>
      <protection locked="0"/>
    </xf>
    <xf numFmtId="0" fontId="30" fillId="0" borderId="22" xfId="0" applyFont="1" applyBorder="1" applyAlignment="1">
      <alignment vertical="top" wrapText="1"/>
    </xf>
    <xf numFmtId="0" fontId="40" fillId="0" borderId="23" xfId="0" applyFont="1" applyBorder="1" applyAlignment="1">
      <alignment horizontal="left" vertical="top" wrapText="1"/>
    </xf>
    <xf numFmtId="49" fontId="53" fillId="0" borderId="2" xfId="0" applyNumberFormat="1" applyFont="1" applyBorder="1" applyAlignment="1">
      <alignment horizontal="center" vertical="center"/>
    </xf>
    <xf numFmtId="0" fontId="55" fillId="0" borderId="2" xfId="0" applyFont="1" applyFill="1" applyBorder="1" applyAlignment="1">
      <alignment horizontal="right" wrapText="1"/>
    </xf>
    <xf numFmtId="0" fontId="55" fillId="0" borderId="2" xfId="0" applyFont="1" applyFill="1" applyBorder="1" applyAlignment="1">
      <alignment horizontal="right"/>
    </xf>
    <xf numFmtId="0" fontId="56" fillId="0" borderId="2" xfId="0" applyFont="1" applyFill="1" applyBorder="1" applyAlignment="1">
      <alignment horizontal="right" wrapText="1"/>
    </xf>
    <xf numFmtId="0" fontId="54" fillId="0" borderId="0" xfId="0" applyFont="1"/>
    <xf numFmtId="0" fontId="55" fillId="0" borderId="2" xfId="0" applyFont="1" applyBorder="1" applyAlignment="1">
      <alignment vertical="top" wrapText="1"/>
    </xf>
    <xf numFmtId="0" fontId="58" fillId="0" borderId="2" xfId="0" applyFont="1" applyFill="1" applyBorder="1" applyAlignment="1">
      <alignment horizontal="right" wrapText="1"/>
    </xf>
    <xf numFmtId="0" fontId="58" fillId="0" borderId="2" xfId="0" applyFont="1" applyFill="1" applyBorder="1" applyAlignment="1">
      <alignment horizontal="right"/>
    </xf>
    <xf numFmtId="0" fontId="59" fillId="0" borderId="2" xfId="0" applyFont="1" applyFill="1" applyBorder="1" applyAlignment="1">
      <alignment horizontal="right" wrapText="1"/>
    </xf>
    <xf numFmtId="0" fontId="58" fillId="0" borderId="20" xfId="0" applyFont="1" applyBorder="1" applyAlignment="1">
      <alignment horizontal="left" vertical="top" wrapText="1"/>
    </xf>
    <xf numFmtId="0" fontId="58" fillId="0" borderId="24" xfId="0" applyFont="1" applyBorder="1" applyAlignment="1">
      <alignment horizontal="left" vertical="top" wrapText="1"/>
    </xf>
    <xf numFmtId="0" fontId="55" fillId="0" borderId="2" xfId="0" applyFont="1" applyFill="1" applyBorder="1" applyAlignment="1">
      <alignment vertical="top" wrapText="1"/>
    </xf>
    <xf numFmtId="0" fontId="54" fillId="0" borderId="0" xfId="0" applyFont="1" applyFill="1"/>
    <xf numFmtId="49" fontId="60" fillId="0" borderId="2" xfId="0" applyNumberFormat="1" applyFont="1" applyFill="1" applyBorder="1" applyAlignment="1">
      <alignment horizontal="center" vertical="center"/>
    </xf>
    <xf numFmtId="0" fontId="57" fillId="0" borderId="0" xfId="0" applyFont="1" applyFill="1"/>
    <xf numFmtId="0" fontId="40" fillId="0" borderId="14" xfId="0" applyFont="1" applyBorder="1" applyAlignment="1">
      <alignment vertical="center" wrapText="1"/>
    </xf>
    <xf numFmtId="0" fontId="35" fillId="0" borderId="11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>
      <alignment wrapText="1"/>
    </xf>
    <xf numFmtId="0" fontId="40" fillId="0" borderId="23" xfId="0" applyFont="1" applyBorder="1" applyAlignment="1">
      <alignment wrapText="1"/>
    </xf>
    <xf numFmtId="0" fontId="40" fillId="0" borderId="20" xfId="0" applyFont="1" applyBorder="1" applyAlignment="1">
      <alignment vertical="top" wrapText="1"/>
    </xf>
    <xf numFmtId="49" fontId="61" fillId="0" borderId="13" xfId="0" applyNumberFormat="1" applyFont="1" applyBorder="1" applyAlignment="1">
      <alignment horizontal="center" vertical="center"/>
    </xf>
    <xf numFmtId="49" fontId="53" fillId="0" borderId="14" xfId="0" applyNumberFormat="1" applyFont="1" applyBorder="1" applyAlignment="1" applyProtection="1">
      <alignment horizontal="center" vertical="center" wrapText="1"/>
      <protection locked="0"/>
    </xf>
    <xf numFmtId="3" fontId="55" fillId="0" borderId="14" xfId="0" applyNumberFormat="1" applyFont="1" applyBorder="1" applyAlignment="1">
      <alignment horizontal="right"/>
    </xf>
    <xf numFmtId="0" fontId="55" fillId="0" borderId="2" xfId="0" applyFont="1" applyBorder="1" applyAlignment="1">
      <alignment vertical="center" wrapText="1"/>
    </xf>
    <xf numFmtId="49" fontId="60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0" fillId="0" borderId="21" xfId="0" applyNumberFormat="1" applyFont="1" applyBorder="1" applyAlignment="1" applyProtection="1">
      <alignment horizontal="center" vertical="center" wrapText="1"/>
      <protection locked="0"/>
    </xf>
    <xf numFmtId="0" fontId="58" fillId="0" borderId="11" xfId="0" applyFont="1" applyBorder="1" applyAlignment="1">
      <alignment vertical="top" wrapText="1"/>
    </xf>
    <xf numFmtId="3" fontId="58" fillId="0" borderId="2" xfId="0" applyNumberFormat="1" applyFont="1" applyFill="1" applyBorder="1" applyAlignment="1">
      <alignment horizontal="right"/>
    </xf>
    <xf numFmtId="0" fontId="58" fillId="0" borderId="11" xfId="0" applyFont="1" applyFill="1" applyBorder="1" applyAlignment="1">
      <alignment horizontal="right"/>
    </xf>
    <xf numFmtId="49" fontId="53" fillId="0" borderId="22" xfId="0" applyNumberFormat="1" applyFont="1" applyFill="1" applyBorder="1" applyAlignment="1">
      <alignment horizontal="center" vertical="center"/>
    </xf>
    <xf numFmtId="0" fontId="58" fillId="0" borderId="2" xfId="0" applyFont="1" applyFill="1" applyBorder="1" applyAlignment="1">
      <alignment vertical="top" wrapText="1"/>
    </xf>
    <xf numFmtId="0" fontId="55" fillId="0" borderId="11" xfId="0" applyFont="1" applyFill="1" applyBorder="1" applyAlignment="1">
      <alignment horizontal="right"/>
    </xf>
    <xf numFmtId="49" fontId="53" fillId="0" borderId="25" xfId="0" applyNumberFormat="1" applyFont="1" applyFill="1" applyBorder="1" applyAlignment="1" applyProtection="1">
      <alignment horizontal="center" vertical="center" wrapText="1"/>
      <protection locked="0"/>
    </xf>
    <xf numFmtId="49" fontId="53" fillId="0" borderId="10" xfId="0" applyNumberFormat="1" applyFont="1" applyBorder="1" applyAlignment="1" applyProtection="1">
      <alignment horizontal="center" vertical="center" wrapText="1"/>
      <protection locked="0"/>
    </xf>
    <xf numFmtId="0" fontId="55" fillId="0" borderId="21" xfId="0" applyFont="1" applyBorder="1"/>
    <xf numFmtId="3" fontId="55" fillId="0" borderId="11" xfId="0" applyNumberFormat="1" applyFont="1" applyFill="1" applyBorder="1" applyAlignment="1">
      <alignment horizontal="right"/>
    </xf>
    <xf numFmtId="0" fontId="58" fillId="0" borderId="0" xfId="0" applyFont="1"/>
    <xf numFmtId="0" fontId="0" fillId="0" borderId="0" xfId="0" applyFont="1"/>
    <xf numFmtId="49" fontId="48" fillId="0" borderId="2" xfId="0" applyNumberFormat="1" applyFont="1" applyBorder="1" applyAlignment="1" applyProtection="1">
      <alignment horizontal="center" vertical="center" wrapText="1"/>
      <protection locked="0"/>
    </xf>
    <xf numFmtId="0" fontId="40" fillId="0" borderId="20" xfId="0" applyFont="1" applyBorder="1" applyAlignment="1" applyProtection="1">
      <alignment vertical="top" wrapText="1"/>
      <protection locked="0"/>
    </xf>
    <xf numFmtId="0" fontId="0" fillId="0" borderId="0" xfId="0" applyFont="1" applyFill="1"/>
    <xf numFmtId="49" fontId="53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53" fillId="0" borderId="26" xfId="0" applyNumberFormat="1" applyFont="1" applyBorder="1" applyAlignment="1" applyProtection="1">
      <alignment horizontal="center" vertical="center" wrapText="1"/>
      <protection locked="0"/>
    </xf>
    <xf numFmtId="0" fontId="55" fillId="0" borderId="27" xfId="0" applyFont="1" applyFill="1" applyBorder="1" applyAlignment="1">
      <alignment vertical="center" wrapText="1"/>
    </xf>
    <xf numFmtId="49" fontId="48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48" fillId="0" borderId="21" xfId="0" applyNumberFormat="1" applyFont="1" applyBorder="1" applyAlignment="1" applyProtection="1">
      <alignment horizontal="center" vertical="center" wrapText="1"/>
      <protection locked="0"/>
    </xf>
    <xf numFmtId="0" fontId="40" fillId="0" borderId="21" xfId="0" applyFont="1" applyBorder="1" applyAlignment="1" applyProtection="1">
      <alignment vertical="top" wrapText="1"/>
      <protection locked="0"/>
    </xf>
    <xf numFmtId="0" fontId="30" fillId="0" borderId="10" xfId="0" applyFont="1" applyBorder="1" applyAlignment="1" applyProtection="1">
      <alignment vertical="top" wrapText="1"/>
      <protection locked="0"/>
    </xf>
    <xf numFmtId="3" fontId="30" fillId="0" borderId="2" xfId="0" applyNumberFormat="1" applyFont="1" applyFill="1" applyBorder="1" applyAlignment="1">
      <alignment horizontal="right"/>
    </xf>
    <xf numFmtId="0" fontId="40" fillId="0" borderId="21" xfId="0" applyFont="1" applyBorder="1" applyAlignment="1">
      <alignment vertical="center" wrapText="1"/>
    </xf>
    <xf numFmtId="0" fontId="40" fillId="0" borderId="10" xfId="0" applyFont="1" applyFill="1" applyBorder="1" applyAlignment="1" applyProtection="1">
      <alignment vertical="top" wrapText="1"/>
      <protection locked="0"/>
    </xf>
    <xf numFmtId="1" fontId="30" fillId="0" borderId="2" xfId="0" applyNumberFormat="1" applyFont="1" applyBorder="1" applyAlignment="1">
      <alignment horizontal="right"/>
    </xf>
    <xf numFmtId="49" fontId="28" fillId="0" borderId="14" xfId="0" applyNumberFormat="1" applyFont="1" applyBorder="1" applyAlignment="1">
      <alignment horizontal="center" vertical="center"/>
    </xf>
    <xf numFmtId="0" fontId="36" fillId="0" borderId="28" xfId="0" applyFont="1" applyFill="1" applyBorder="1" applyAlignment="1">
      <alignment horizontal="left" vertical="center" wrapText="1"/>
    </xf>
    <xf numFmtId="0" fontId="30" fillId="0" borderId="22" xfId="0" applyFont="1" applyBorder="1" applyAlignment="1" applyProtection="1">
      <alignment vertical="top" wrapText="1"/>
      <protection locked="0"/>
    </xf>
    <xf numFmtId="49" fontId="48" fillId="0" borderId="21" xfId="0" applyNumberFormat="1" applyFont="1" applyBorder="1" applyAlignment="1">
      <alignment horizontal="center" vertical="center"/>
    </xf>
    <xf numFmtId="0" fontId="39" fillId="0" borderId="21" xfId="0" applyFont="1" applyFill="1" applyBorder="1" applyAlignment="1">
      <alignment horizontal="left" vertical="center" wrapText="1"/>
    </xf>
    <xf numFmtId="0" fontId="39" fillId="0" borderId="14" xfId="0" applyFont="1" applyBorder="1" applyAlignment="1" applyProtection="1">
      <alignment vertical="top" wrapText="1"/>
      <protection locked="0"/>
    </xf>
    <xf numFmtId="49" fontId="35" fillId="0" borderId="11" xfId="0" applyNumberFormat="1" applyFont="1" applyBorder="1" applyAlignment="1" applyProtection="1">
      <alignment horizontal="center" vertical="center" wrapText="1"/>
      <protection locked="0"/>
    </xf>
    <xf numFmtId="0" fontId="39" fillId="0" borderId="2" xfId="0" applyFont="1" applyBorder="1" applyAlignment="1" applyProtection="1">
      <alignment vertical="center" wrapText="1"/>
      <protection locked="0"/>
    </xf>
    <xf numFmtId="49" fontId="48" fillId="0" borderId="11" xfId="0" applyNumberFormat="1" applyFont="1" applyBorder="1" applyAlignment="1">
      <alignment horizontal="center" vertical="center"/>
    </xf>
    <xf numFmtId="0" fontId="63" fillId="0" borderId="2" xfId="0" applyFont="1" applyBorder="1" applyAlignment="1">
      <alignment vertical="top" wrapText="1"/>
    </xf>
    <xf numFmtId="49" fontId="27" fillId="0" borderId="2" xfId="0" applyNumberFormat="1" applyFont="1" applyBorder="1" applyAlignment="1" applyProtection="1">
      <alignment horizontal="center" vertical="center" wrapText="1"/>
      <protection locked="0"/>
    </xf>
    <xf numFmtId="49" fontId="30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2" xfId="0" applyNumberFormat="1" applyFont="1" applyFill="1" applyBorder="1" applyAlignment="1">
      <alignment horizontal="center" vertical="center"/>
    </xf>
    <xf numFmtId="49" fontId="40" fillId="0" borderId="2" xfId="0" applyNumberFormat="1" applyFont="1" applyFill="1" applyBorder="1" applyAlignment="1">
      <alignment horizontal="center" vertical="center"/>
    </xf>
    <xf numFmtId="0" fontId="47" fillId="0" borderId="0" xfId="0" applyFont="1" applyFill="1"/>
    <xf numFmtId="0" fontId="47" fillId="0" borderId="0" xfId="0" applyFont="1" applyFill="1" applyAlignment="1">
      <alignment wrapText="1"/>
    </xf>
    <xf numFmtId="49" fontId="30" fillId="0" borderId="18" xfId="0" applyNumberFormat="1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wrapText="1"/>
    </xf>
    <xf numFmtId="49" fontId="40" fillId="0" borderId="18" xfId="0" applyNumberFormat="1" applyFont="1" applyFill="1" applyBorder="1" applyAlignment="1">
      <alignment horizontal="center" vertical="center"/>
    </xf>
    <xf numFmtId="0" fontId="47" fillId="0" borderId="21" xfId="0" applyFont="1" applyFill="1" applyBorder="1" applyAlignment="1">
      <alignment wrapText="1"/>
    </xf>
    <xf numFmtId="0" fontId="30" fillId="0" borderId="22" xfId="0" applyFont="1" applyFill="1" applyBorder="1" applyAlignment="1">
      <alignment vertical="top" wrapText="1"/>
    </xf>
    <xf numFmtId="49" fontId="60" fillId="0" borderId="2" xfId="0" applyNumberFormat="1" applyFont="1" applyBorder="1" applyAlignment="1" applyProtection="1">
      <alignment horizontal="center" vertical="center" wrapText="1"/>
      <protection locked="0"/>
    </xf>
    <xf numFmtId="0" fontId="57" fillId="0" borderId="0" xfId="0" applyFont="1"/>
    <xf numFmtId="0" fontId="40" fillId="0" borderId="14" xfId="0" applyFont="1" applyBorder="1" applyAlignment="1">
      <alignment horizontal="left" vertical="top" wrapText="1"/>
    </xf>
    <xf numFmtId="0" fontId="64" fillId="0" borderId="2" xfId="0" applyFont="1" applyBorder="1" applyAlignment="1">
      <alignment vertical="top" wrapText="1"/>
    </xf>
    <xf numFmtId="49" fontId="17" fillId="15" borderId="11" xfId="0" applyNumberFormat="1" applyFont="1" applyFill="1" applyBorder="1" applyAlignment="1">
      <alignment horizontal="center" vertical="center"/>
    </xf>
    <xf numFmtId="49" fontId="28" fillId="15" borderId="2" xfId="0" applyNumberFormat="1" applyFont="1" applyFill="1" applyBorder="1" applyAlignment="1">
      <alignment horizontal="center" vertical="center"/>
    </xf>
    <xf numFmtId="49" fontId="28" fillId="16" borderId="22" xfId="0" applyNumberFormat="1" applyFont="1" applyFill="1" applyBorder="1" applyAlignment="1">
      <alignment horizontal="center" vertical="center"/>
    </xf>
    <xf numFmtId="49" fontId="48" fillId="0" borderId="11" xfId="0" applyNumberFormat="1" applyFont="1" applyFill="1" applyBorder="1" applyAlignment="1">
      <alignment horizontal="center" vertical="center"/>
    </xf>
    <xf numFmtId="49" fontId="28" fillId="0" borderId="11" xfId="0" applyNumberFormat="1" applyFont="1" applyFill="1" applyBorder="1" applyAlignment="1">
      <alignment horizontal="center" vertical="center"/>
    </xf>
    <xf numFmtId="49" fontId="29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4" xfId="0" applyFont="1" applyFill="1" applyBorder="1" applyAlignment="1">
      <alignment vertical="center" wrapText="1"/>
    </xf>
    <xf numFmtId="49" fontId="28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21" xfId="0" applyFont="1" applyFill="1" applyBorder="1" applyAlignment="1">
      <alignment vertical="top" wrapText="1"/>
    </xf>
    <xf numFmtId="0" fontId="30" fillId="0" borderId="21" xfId="0" applyFont="1" applyBorder="1" applyAlignment="1" applyProtection="1">
      <alignment vertical="center" wrapText="1"/>
      <protection locked="0"/>
    </xf>
    <xf numFmtId="49" fontId="35" fillId="0" borderId="21" xfId="0" applyNumberFormat="1" applyFont="1" applyBorder="1" applyAlignment="1" applyProtection="1">
      <alignment horizontal="center" vertical="center" wrapText="1"/>
      <protection locked="0"/>
    </xf>
    <xf numFmtId="0" fontId="40" fillId="0" borderId="21" xfId="0" applyFont="1" applyBorder="1" applyAlignment="1">
      <alignment vertical="top" wrapText="1" shrinkToFit="1"/>
    </xf>
    <xf numFmtId="0" fontId="40" fillId="0" borderId="29" xfId="0" applyFont="1" applyBorder="1" applyAlignment="1">
      <alignment vertical="top" wrapText="1" shrinkToFit="1"/>
    </xf>
    <xf numFmtId="0" fontId="37" fillId="0" borderId="27" xfId="0" applyFont="1" applyFill="1" applyBorder="1" applyAlignment="1" applyProtection="1">
      <alignment vertical="top" wrapText="1"/>
      <protection locked="0"/>
    </xf>
    <xf numFmtId="0" fontId="39" fillId="0" borderId="11" xfId="0" applyFont="1" applyFill="1" applyBorder="1" applyAlignment="1" applyProtection="1">
      <alignment vertical="top" wrapText="1"/>
      <protection locked="0"/>
    </xf>
    <xf numFmtId="0" fontId="30" fillId="0" borderId="11" xfId="0" applyFont="1" applyFill="1" applyBorder="1" applyAlignment="1" applyProtection="1">
      <alignment vertical="top" wrapText="1"/>
      <protection locked="0"/>
    </xf>
    <xf numFmtId="49" fontId="20" fillId="0" borderId="21" xfId="0" applyNumberFormat="1" applyFont="1" applyFill="1" applyBorder="1" applyAlignment="1">
      <alignment horizontal="center" vertical="center"/>
    </xf>
    <xf numFmtId="49" fontId="25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21" xfId="0" applyNumberFormat="1" applyFont="1" applyFill="1" applyBorder="1" applyAlignment="1">
      <alignment horizontal="center" vertical="center"/>
    </xf>
    <xf numFmtId="0" fontId="30" fillId="0" borderId="21" xfId="0" applyFont="1" applyBorder="1" applyAlignment="1">
      <alignment vertical="top" wrapText="1" shrinkToFit="1"/>
    </xf>
    <xf numFmtId="49" fontId="29" fillId="0" borderId="11" xfId="0" applyNumberFormat="1" applyFont="1" applyBorder="1" applyAlignment="1" applyProtection="1">
      <alignment horizontal="center" vertical="center" wrapText="1"/>
      <protection locked="0"/>
    </xf>
    <xf numFmtId="0" fontId="30" fillId="0" borderId="0" xfId="0" applyFont="1" applyFill="1" applyBorder="1" applyAlignment="1" applyProtection="1">
      <alignment vertical="top" wrapText="1"/>
      <protection locked="0"/>
    </xf>
    <xf numFmtId="0" fontId="30" fillId="0" borderId="11" xfId="0" applyFont="1" applyFill="1" applyBorder="1" applyAlignment="1">
      <alignment horizontal="right"/>
    </xf>
    <xf numFmtId="49" fontId="17" fillId="0" borderId="27" xfId="0" applyNumberFormat="1" applyFont="1" applyBorder="1" applyAlignment="1">
      <alignment horizontal="center" vertical="center"/>
    </xf>
    <xf numFmtId="49" fontId="28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1" xfId="0" applyFont="1" applyBorder="1" applyAlignment="1">
      <alignment horizontal="right" wrapText="1"/>
    </xf>
    <xf numFmtId="49" fontId="60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Border="1" applyAlignment="1">
      <alignment vertical="top" wrapText="1"/>
    </xf>
    <xf numFmtId="0" fontId="27" fillId="0" borderId="32" xfId="0" applyFont="1" applyFill="1" applyBorder="1" applyAlignment="1">
      <alignment horizontal="right"/>
    </xf>
    <xf numFmtId="49" fontId="20" fillId="15" borderId="27" xfId="0" applyNumberFormat="1" applyFont="1" applyFill="1" applyBorder="1" applyAlignment="1">
      <alignment horizontal="center" vertical="center"/>
    </xf>
    <xf numFmtId="0" fontId="27" fillId="15" borderId="2" xfId="0" applyFont="1" applyFill="1" applyBorder="1" applyAlignment="1">
      <alignment horizontal="right"/>
    </xf>
    <xf numFmtId="0" fontId="27" fillId="15" borderId="2" xfId="0" applyFont="1" applyFill="1" applyBorder="1" applyAlignment="1">
      <alignment horizontal="right" wrapText="1"/>
    </xf>
    <xf numFmtId="49" fontId="28" fillId="15" borderId="21" xfId="0" applyNumberFormat="1" applyFont="1" applyFill="1" applyBorder="1" applyAlignment="1" applyProtection="1">
      <alignment horizontal="center" vertical="center" wrapText="1"/>
      <protection locked="0"/>
    </xf>
    <xf numFmtId="0" fontId="30" fillId="15" borderId="11" xfId="0" applyFont="1" applyFill="1" applyBorder="1" applyAlignment="1">
      <alignment vertical="center" wrapText="1"/>
    </xf>
    <xf numFmtId="0" fontId="30" fillId="15" borderId="2" xfId="0" applyFont="1" applyFill="1" applyBorder="1" applyAlignment="1">
      <alignment horizontal="right" wrapText="1"/>
    </xf>
    <xf numFmtId="0" fontId="30" fillId="15" borderId="2" xfId="0" applyFont="1" applyFill="1" applyBorder="1" applyAlignment="1">
      <alignment horizontal="right"/>
    </xf>
    <xf numFmtId="0" fontId="0" fillId="15" borderId="0" xfId="0" applyFont="1" applyFill="1"/>
    <xf numFmtId="3" fontId="30" fillId="15" borderId="2" xfId="0" applyNumberFormat="1" applyFont="1" applyFill="1" applyBorder="1" applyAlignment="1">
      <alignment horizontal="right"/>
    </xf>
    <xf numFmtId="49" fontId="48" fillId="15" borderId="21" xfId="0" applyNumberFormat="1" applyFont="1" applyFill="1" applyBorder="1" applyAlignment="1">
      <alignment horizontal="center" vertical="center"/>
    </xf>
    <xf numFmtId="0" fontId="40" fillId="15" borderId="2" xfId="0" applyFont="1" applyFill="1" applyBorder="1" applyAlignment="1">
      <alignment horizontal="right" wrapText="1"/>
    </xf>
    <xf numFmtId="3" fontId="40" fillId="15" borderId="2" xfId="0" applyNumberFormat="1" applyFont="1" applyFill="1" applyBorder="1" applyAlignment="1">
      <alignment horizontal="right"/>
    </xf>
    <xf numFmtId="0" fontId="40" fillId="15" borderId="2" xfId="0" applyFont="1" applyFill="1" applyBorder="1" applyAlignment="1">
      <alignment horizontal="right"/>
    </xf>
    <xf numFmtId="0" fontId="43" fillId="15" borderId="2" xfId="0" applyFont="1" applyFill="1" applyBorder="1" applyAlignment="1">
      <alignment horizontal="right" wrapText="1"/>
    </xf>
    <xf numFmtId="0" fontId="41" fillId="15" borderId="0" xfId="0" applyFont="1" applyFill="1"/>
    <xf numFmtId="49" fontId="25" fillId="15" borderId="22" xfId="0" applyNumberFormat="1" applyFont="1" applyFill="1" applyBorder="1" applyAlignment="1" applyProtection="1">
      <alignment horizontal="center" vertical="center" wrapText="1"/>
      <protection locked="0"/>
    </xf>
    <xf numFmtId="49" fontId="0" fillId="15" borderId="0" xfId="0" applyNumberFormat="1" applyFill="1" applyAlignment="1">
      <alignment horizontal="right" vertical="center"/>
    </xf>
    <xf numFmtId="49" fontId="34" fillId="15" borderId="33" xfId="0" applyNumberFormat="1" applyFont="1" applyFill="1" applyBorder="1" applyAlignment="1">
      <alignment horizontal="right" vertical="center"/>
    </xf>
    <xf numFmtId="49" fontId="52" fillId="15" borderId="33" xfId="0" applyNumberFormat="1" applyFont="1" applyFill="1" applyBorder="1" applyAlignment="1">
      <alignment horizontal="right" vertical="center"/>
    </xf>
    <xf numFmtId="49" fontId="0" fillId="15" borderId="33" xfId="0" applyNumberFormat="1" applyFill="1" applyBorder="1" applyAlignment="1">
      <alignment horizontal="right" vertical="center"/>
    </xf>
    <xf numFmtId="49" fontId="41" fillId="15" borderId="33" xfId="0" applyNumberFormat="1" applyFont="1" applyFill="1" applyBorder="1" applyAlignment="1">
      <alignment horizontal="right" vertical="center"/>
    </xf>
    <xf numFmtId="49" fontId="38" fillId="15" borderId="33" xfId="0" applyNumberFormat="1" applyFont="1" applyFill="1" applyBorder="1" applyAlignment="1">
      <alignment horizontal="right" vertical="center"/>
    </xf>
    <xf numFmtId="49" fontId="0" fillId="15" borderId="33" xfId="0" applyNumberFormat="1" applyFont="1" applyFill="1" applyBorder="1" applyAlignment="1">
      <alignment horizontal="right" vertical="center"/>
    </xf>
    <xf numFmtId="49" fontId="50" fillId="15" borderId="33" xfId="0" applyNumberFormat="1" applyFont="1" applyFill="1" applyBorder="1" applyAlignment="1">
      <alignment horizontal="right" vertical="center"/>
    </xf>
    <xf numFmtId="49" fontId="0" fillId="15" borderId="34" xfId="0" applyNumberFormat="1" applyFill="1" applyBorder="1" applyAlignment="1">
      <alignment horizontal="right" vertical="center"/>
    </xf>
    <xf numFmtId="49" fontId="41" fillId="15" borderId="21" xfId="0" applyNumberFormat="1" applyFont="1" applyFill="1" applyBorder="1" applyAlignment="1">
      <alignment horizontal="right" vertical="center"/>
    </xf>
    <xf numFmtId="49" fontId="0" fillId="15" borderId="35" xfId="0" applyNumberFormat="1" applyFont="1" applyFill="1" applyBorder="1" applyAlignment="1">
      <alignment horizontal="right" vertical="center"/>
    </xf>
    <xf numFmtId="49" fontId="42" fillId="15" borderId="33" xfId="0" applyNumberFormat="1" applyFont="1" applyFill="1" applyBorder="1" applyAlignment="1">
      <alignment horizontal="right" vertical="center"/>
    </xf>
    <xf numFmtId="49" fontId="54" fillId="15" borderId="33" xfId="0" applyNumberFormat="1" applyFont="1" applyFill="1" applyBorder="1" applyAlignment="1">
      <alignment horizontal="right" vertical="center"/>
    </xf>
    <xf numFmtId="49" fontId="57" fillId="15" borderId="33" xfId="0" applyNumberFormat="1" applyFont="1" applyFill="1" applyBorder="1" applyAlignment="1">
      <alignment horizontal="right" vertical="center"/>
    </xf>
    <xf numFmtId="49" fontId="0" fillId="15" borderId="2" xfId="0" applyNumberFormat="1" applyFill="1" applyBorder="1" applyAlignment="1">
      <alignment horizontal="right" vertical="center"/>
    </xf>
    <xf numFmtId="49" fontId="0" fillId="15" borderId="21" xfId="0" applyNumberFormat="1" applyFill="1" applyBorder="1" applyAlignment="1">
      <alignment horizontal="right" vertical="center"/>
    </xf>
    <xf numFmtId="49" fontId="0" fillId="15" borderId="35" xfId="0" applyNumberFormat="1" applyFill="1" applyBorder="1" applyAlignment="1">
      <alignment horizontal="right" vertical="center"/>
    </xf>
    <xf numFmtId="49" fontId="54" fillId="15" borderId="34" xfId="0" applyNumberFormat="1" applyFont="1" applyFill="1" applyBorder="1" applyAlignment="1">
      <alignment horizontal="right" vertical="center"/>
    </xf>
    <xf numFmtId="49" fontId="0" fillId="15" borderId="34" xfId="0" applyNumberFormat="1" applyFont="1" applyFill="1" applyBorder="1" applyAlignment="1">
      <alignment horizontal="right" vertical="center"/>
    </xf>
    <xf numFmtId="49" fontId="0" fillId="15" borderId="36" xfId="0" applyNumberFormat="1" applyFont="1" applyFill="1" applyBorder="1" applyAlignment="1">
      <alignment horizontal="right" vertical="center"/>
    </xf>
    <xf numFmtId="49" fontId="41" fillId="15" borderId="37" xfId="0" applyNumberFormat="1" applyFont="1" applyFill="1" applyBorder="1" applyAlignment="1">
      <alignment horizontal="right" vertical="center"/>
    </xf>
    <xf numFmtId="49" fontId="54" fillId="15" borderId="37" xfId="0" applyNumberFormat="1" applyFont="1" applyFill="1" applyBorder="1" applyAlignment="1">
      <alignment horizontal="right" vertical="center"/>
    </xf>
    <xf numFmtId="49" fontId="57" fillId="15" borderId="36" xfId="0" applyNumberFormat="1" applyFont="1" applyFill="1" applyBorder="1" applyAlignment="1">
      <alignment horizontal="right" vertical="center"/>
    </xf>
    <xf numFmtId="49" fontId="62" fillId="15" borderId="33" xfId="0" applyNumberFormat="1" applyFont="1" applyFill="1" applyBorder="1" applyAlignment="1">
      <alignment horizontal="right" vertical="center"/>
    </xf>
    <xf numFmtId="49" fontId="0" fillId="15" borderId="21" xfId="0" applyNumberFormat="1" applyFont="1" applyFill="1" applyBorder="1" applyAlignment="1">
      <alignment horizontal="right" vertical="center"/>
    </xf>
    <xf numFmtId="49" fontId="34" fillId="15" borderId="21" xfId="0" applyNumberFormat="1" applyFont="1" applyFill="1" applyBorder="1" applyAlignment="1">
      <alignment horizontal="right" vertical="center"/>
    </xf>
    <xf numFmtId="49" fontId="0" fillId="15" borderId="38" xfId="0" applyNumberFormat="1" applyFill="1" applyBorder="1" applyAlignment="1">
      <alignment horizontal="right" vertical="center"/>
    </xf>
    <xf numFmtId="49" fontId="35" fillId="0" borderId="18" xfId="0" applyNumberFormat="1" applyFont="1" applyBorder="1" applyAlignment="1" applyProtection="1">
      <alignment horizontal="center" vertical="center" wrapText="1"/>
      <protection locked="0"/>
    </xf>
    <xf numFmtId="0" fontId="37" fillId="0" borderId="14" xfId="0" applyFont="1" applyBorder="1" applyAlignment="1" applyProtection="1">
      <alignment vertical="top" wrapText="1"/>
      <protection locked="0"/>
    </xf>
    <xf numFmtId="0" fontId="36" fillId="0" borderId="22" xfId="0" applyFont="1" applyBorder="1" applyAlignment="1" applyProtection="1">
      <alignment vertical="top" wrapText="1"/>
      <protection locked="0"/>
    </xf>
    <xf numFmtId="0" fontId="40" fillId="0" borderId="21" xfId="0" applyFont="1" applyBorder="1" applyAlignment="1">
      <alignment horizontal="left" vertical="top" wrapText="1"/>
    </xf>
    <xf numFmtId="49" fontId="28" fillId="0" borderId="18" xfId="0" applyNumberFormat="1" applyFont="1" applyBorder="1" applyAlignment="1">
      <alignment horizontal="center" vertical="center"/>
    </xf>
    <xf numFmtId="0" fontId="40" fillId="0" borderId="14" xfId="0" applyFont="1" applyBorder="1" applyAlignment="1">
      <alignment vertical="top" wrapText="1"/>
    </xf>
    <xf numFmtId="0" fontId="40" fillId="0" borderId="21" xfId="0" applyFont="1" applyBorder="1" applyAlignment="1">
      <alignment vertical="top" wrapText="1"/>
    </xf>
    <xf numFmtId="49" fontId="48" fillId="0" borderId="18" xfId="0" applyNumberFormat="1" applyFont="1" applyBorder="1" applyAlignment="1" applyProtection="1">
      <alignment horizontal="center" vertical="center" wrapText="1"/>
      <protection locked="0"/>
    </xf>
    <xf numFmtId="0" fontId="44" fillId="0" borderId="22" xfId="0" applyFont="1" applyFill="1" applyBorder="1" applyAlignment="1" applyProtection="1">
      <alignment vertical="top" wrapText="1"/>
      <protection locked="0"/>
    </xf>
    <xf numFmtId="49" fontId="29" fillId="0" borderId="18" xfId="0" applyNumberFormat="1" applyFont="1" applyBorder="1" applyAlignment="1" applyProtection="1">
      <alignment horizontal="center" vertical="center" wrapText="1"/>
      <protection locked="0"/>
    </xf>
    <xf numFmtId="0" fontId="30" fillId="0" borderId="32" xfId="0" applyFont="1" applyBorder="1" applyAlignment="1">
      <alignment vertical="top" wrapText="1"/>
    </xf>
    <xf numFmtId="0" fontId="36" fillId="0" borderId="22" xfId="0" applyFont="1" applyBorder="1" applyAlignment="1" applyProtection="1">
      <alignment horizontal="left" vertical="top" wrapText="1"/>
      <protection locked="0"/>
    </xf>
    <xf numFmtId="49" fontId="41" fillId="15" borderId="39" xfId="0" applyNumberFormat="1" applyFont="1" applyFill="1" applyBorder="1" applyAlignment="1">
      <alignment horizontal="right" vertical="center"/>
    </xf>
    <xf numFmtId="49" fontId="48" fillId="15" borderId="28" xfId="0" applyNumberFormat="1" applyFont="1" applyFill="1" applyBorder="1" applyAlignment="1">
      <alignment horizontal="center" vertical="center"/>
    </xf>
    <xf numFmtId="0" fontId="40" fillId="15" borderId="13" xfId="0" applyFont="1" applyFill="1" applyBorder="1" applyAlignment="1">
      <alignment vertical="top" wrapText="1"/>
    </xf>
    <xf numFmtId="0" fontId="40" fillId="15" borderId="14" xfId="0" applyFont="1" applyFill="1" applyBorder="1" applyAlignment="1">
      <alignment horizontal="right" wrapText="1"/>
    </xf>
    <xf numFmtId="3" fontId="40" fillId="15" borderId="14" xfId="0" applyNumberFormat="1" applyFont="1" applyFill="1" applyBorder="1" applyAlignment="1">
      <alignment horizontal="right"/>
    </xf>
    <xf numFmtId="49" fontId="34" fillId="15" borderId="35" xfId="0" applyNumberFormat="1" applyFont="1" applyFill="1" applyBorder="1" applyAlignment="1">
      <alignment horizontal="right" vertical="center"/>
    </xf>
    <xf numFmtId="0" fontId="27" fillId="15" borderId="22" xfId="0" applyFont="1" applyFill="1" applyBorder="1" applyAlignment="1" applyProtection="1">
      <alignment vertical="top" wrapText="1"/>
      <protection locked="0"/>
    </xf>
    <xf numFmtId="0" fontId="27" fillId="15" borderId="22" xfId="0" applyFont="1" applyFill="1" applyBorder="1" applyAlignment="1">
      <alignment horizontal="right"/>
    </xf>
    <xf numFmtId="0" fontId="40" fillId="15" borderId="21" xfId="0" applyFont="1" applyFill="1" applyBorder="1" applyAlignment="1">
      <alignment vertical="top" wrapText="1"/>
    </xf>
    <xf numFmtId="0" fontId="40" fillId="15" borderId="21" xfId="0" applyFont="1" applyFill="1" applyBorder="1" applyAlignment="1">
      <alignment horizontal="right" wrapText="1"/>
    </xf>
    <xf numFmtId="3" fontId="40" fillId="15" borderId="21" xfId="0" applyNumberFormat="1" applyFont="1" applyFill="1" applyBorder="1" applyAlignment="1">
      <alignment horizontal="right"/>
    </xf>
    <xf numFmtId="49" fontId="0" fillId="0" borderId="0" xfId="0" applyNumberFormat="1" applyFill="1" applyAlignment="1">
      <alignment horizontal="right" vertical="center"/>
    </xf>
    <xf numFmtId="49" fontId="17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49" fontId="0" fillId="15" borderId="40" xfId="0" applyNumberFormat="1" applyFill="1" applyBorder="1" applyAlignment="1">
      <alignment horizontal="right" vertical="center"/>
    </xf>
    <xf numFmtId="49" fontId="17" fillId="0" borderId="41" xfId="0" applyNumberFormat="1" applyFont="1" applyFill="1" applyBorder="1" applyAlignment="1">
      <alignment horizontal="center" vertical="center"/>
    </xf>
    <xf numFmtId="49" fontId="29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4" xfId="0" applyFont="1" applyFill="1" applyBorder="1" applyAlignment="1" applyProtection="1">
      <alignment vertical="top" wrapText="1"/>
      <protection locked="0"/>
    </xf>
    <xf numFmtId="0" fontId="27" fillId="0" borderId="14" xfId="0" applyFont="1" applyFill="1" applyBorder="1" applyAlignment="1">
      <alignment horizontal="right"/>
    </xf>
    <xf numFmtId="0" fontId="30" fillId="0" borderId="14" xfId="0" applyFont="1" applyFill="1" applyBorder="1" applyAlignment="1">
      <alignment horizontal="right"/>
    </xf>
    <xf numFmtId="0" fontId="30" fillId="0" borderId="14" xfId="0" applyFont="1" applyFill="1" applyBorder="1" applyAlignment="1">
      <alignment horizontal="right" wrapText="1"/>
    </xf>
    <xf numFmtId="49" fontId="17" fillId="0" borderId="2" xfId="0" applyNumberFormat="1" applyFont="1" applyBorder="1" applyAlignment="1">
      <alignment horizontal="center" vertical="center"/>
    </xf>
    <xf numFmtId="0" fontId="30" fillId="17" borderId="2" xfId="0" applyFont="1" applyFill="1" applyBorder="1" applyAlignment="1">
      <alignment horizontal="right" wrapText="1"/>
    </xf>
    <xf numFmtId="0" fontId="39" fillId="0" borderId="0" xfId="0" applyFont="1" applyBorder="1" applyAlignment="1" applyProtection="1">
      <alignment vertical="center" wrapText="1"/>
      <protection locked="0"/>
    </xf>
    <xf numFmtId="0" fontId="40" fillId="15" borderId="11" xfId="0" applyFont="1" applyFill="1" applyBorder="1" applyAlignment="1">
      <alignment vertical="center" wrapText="1"/>
    </xf>
    <xf numFmtId="0" fontId="36" fillId="0" borderId="13" xfId="0" applyFont="1" applyFill="1" applyBorder="1" applyAlignment="1" applyProtection="1">
      <alignment vertical="top" wrapText="1"/>
      <protection locked="0"/>
    </xf>
    <xf numFmtId="49" fontId="2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42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3" xfId="0" applyFont="1" applyBorder="1" applyAlignment="1" applyProtection="1">
      <alignment vertical="top" wrapText="1"/>
      <protection locked="0"/>
    </xf>
    <xf numFmtId="49" fontId="28" fillId="0" borderId="21" xfId="0" applyNumberFormat="1" applyFont="1" applyBorder="1" applyAlignment="1" applyProtection="1">
      <alignment horizontal="center" vertical="center" wrapText="1"/>
      <protection locked="0"/>
    </xf>
    <xf numFmtId="49" fontId="47" fillId="0" borderId="10" xfId="0" applyNumberFormat="1" applyFont="1" applyBorder="1" applyAlignment="1">
      <alignment horizontal="center" vertical="center"/>
    </xf>
    <xf numFmtId="49" fontId="35" fillId="0" borderId="42" xfId="0" applyNumberFormat="1" applyFont="1" applyBorder="1" applyAlignment="1" applyProtection="1">
      <alignment horizontal="center" vertical="center" wrapText="1"/>
      <protection locked="0"/>
    </xf>
    <xf numFmtId="0" fontId="40" fillId="0" borderId="28" xfId="0" applyFont="1" applyBorder="1" applyAlignment="1">
      <alignment horizontal="left" vertical="top" wrapText="1"/>
    </xf>
    <xf numFmtId="49" fontId="26" fillId="0" borderId="22" xfId="0" applyNumberFormat="1" applyFont="1" applyBorder="1" applyAlignment="1" applyProtection="1">
      <alignment horizontal="center" vertical="center" wrapText="1"/>
      <protection locked="0"/>
    </xf>
    <xf numFmtId="0" fontId="40" fillId="0" borderId="0" xfId="0" applyFont="1"/>
    <xf numFmtId="0" fontId="37" fillId="0" borderId="22" xfId="0" applyFont="1" applyBorder="1" applyAlignment="1" applyProtection="1">
      <alignment vertical="top" wrapText="1"/>
      <protection locked="0"/>
    </xf>
    <xf numFmtId="49" fontId="48" fillId="15" borderId="28" xfId="0" applyNumberFormat="1" applyFont="1" applyFill="1" applyBorder="1" applyAlignment="1" applyProtection="1">
      <alignment horizontal="center" vertical="center" wrapText="1"/>
      <protection locked="0"/>
    </xf>
    <xf numFmtId="49" fontId="0" fillId="15" borderId="37" xfId="0" applyNumberFormat="1" applyFont="1" applyFill="1" applyBorder="1" applyAlignment="1">
      <alignment horizontal="right" vertical="center"/>
    </xf>
    <xf numFmtId="49" fontId="28" fillId="15" borderId="26" xfId="0" applyNumberFormat="1" applyFont="1" applyFill="1" applyBorder="1" applyAlignment="1">
      <alignment horizontal="center" vertical="center"/>
    </xf>
    <xf numFmtId="49" fontId="33" fillId="15" borderId="33" xfId="0" applyNumberFormat="1" applyFont="1" applyFill="1" applyBorder="1" applyAlignment="1">
      <alignment horizontal="center" vertical="center" wrapText="1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0" fontId="40" fillId="0" borderId="11" xfId="0" applyFont="1" applyFill="1" applyBorder="1" applyAlignment="1">
      <alignment horizontal="right"/>
    </xf>
    <xf numFmtId="0" fontId="40" fillId="0" borderId="13" xfId="0" applyFont="1" applyFill="1" applyBorder="1" applyAlignment="1">
      <alignment horizontal="right" wrapText="1"/>
    </xf>
    <xf numFmtId="49" fontId="25" fillId="0" borderId="22" xfId="0" applyNumberFormat="1" applyFont="1" applyBorder="1" applyAlignment="1" applyProtection="1">
      <alignment horizontal="center" vertical="center" wrapText="1"/>
      <protection locked="0"/>
    </xf>
    <xf numFmtId="0" fontId="27" fillId="0" borderId="22" xfId="0" applyFont="1" applyBorder="1" applyAlignment="1">
      <alignment horizontal="right"/>
    </xf>
    <xf numFmtId="0" fontId="40" fillId="0" borderId="21" xfId="0" applyFont="1" applyFill="1" applyBorder="1" applyAlignment="1">
      <alignment horizontal="right" wrapText="1"/>
    </xf>
    <xf numFmtId="0" fontId="40" fillId="0" borderId="11" xfId="0" applyFont="1" applyBorder="1" applyAlignment="1">
      <alignment horizontal="right"/>
    </xf>
    <xf numFmtId="49" fontId="48" fillId="0" borderId="42" xfId="0" applyNumberFormat="1" applyFont="1" applyBorder="1" applyAlignment="1" applyProtection="1">
      <alignment horizontal="center" vertical="center" wrapText="1"/>
      <protection locked="0"/>
    </xf>
    <xf numFmtId="49" fontId="46" fillId="0" borderId="22" xfId="0" applyNumberFormat="1" applyFont="1" applyBorder="1" applyAlignment="1" applyProtection="1">
      <alignment horizontal="center" vertical="center" wrapText="1"/>
      <protection locked="0"/>
    </xf>
    <xf numFmtId="0" fontId="43" fillId="0" borderId="22" xfId="0" applyFont="1" applyBorder="1" applyAlignment="1">
      <alignment horizontal="right"/>
    </xf>
    <xf numFmtId="49" fontId="41" fillId="15" borderId="0" xfId="0" applyNumberFormat="1" applyFont="1" applyFill="1" applyBorder="1" applyAlignment="1">
      <alignment horizontal="right" vertical="center"/>
    </xf>
    <xf numFmtId="49" fontId="35" fillId="0" borderId="26" xfId="0" applyNumberFormat="1" applyFont="1" applyBorder="1" applyAlignment="1" applyProtection="1">
      <alignment horizontal="center" vertical="center" wrapText="1"/>
      <protection locked="0"/>
    </xf>
    <xf numFmtId="0" fontId="40" fillId="15" borderId="11" xfId="0" applyFont="1" applyFill="1" applyBorder="1" applyAlignment="1">
      <alignment horizontal="right"/>
    </xf>
    <xf numFmtId="0" fontId="30" fillId="15" borderId="27" xfId="0" applyFont="1" applyFill="1" applyBorder="1" applyAlignment="1">
      <alignment vertical="top" wrapText="1"/>
    </xf>
    <xf numFmtId="0" fontId="30" fillId="15" borderId="22" xfId="0" applyFont="1" applyFill="1" applyBorder="1" applyAlignment="1">
      <alignment horizontal="right" wrapText="1"/>
    </xf>
    <xf numFmtId="0" fontId="23" fillId="0" borderId="2" xfId="0" applyFont="1" applyBorder="1" applyAlignment="1">
      <alignment horizontal="center" wrapText="1"/>
    </xf>
    <xf numFmtId="49" fontId="31" fillId="15" borderId="44" xfId="0" applyNumberFormat="1" applyFont="1" applyFill="1" applyBorder="1" applyAlignment="1">
      <alignment horizontal="center" vertical="center" wrapText="1"/>
    </xf>
    <xf numFmtId="49" fontId="31" fillId="15" borderId="45" xfId="0" applyNumberFormat="1" applyFont="1" applyFill="1" applyBorder="1" applyAlignment="1">
      <alignment horizontal="center" vertical="center" wrapText="1"/>
    </xf>
    <xf numFmtId="49" fontId="31" fillId="15" borderId="46" xfId="0" applyNumberFormat="1" applyFont="1" applyFill="1" applyBorder="1" applyAlignment="1">
      <alignment horizontal="center" vertical="center" wrapText="1"/>
    </xf>
    <xf numFmtId="0" fontId="31" fillId="0" borderId="47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22" fillId="0" borderId="48" xfId="0" applyFont="1" applyBorder="1" applyAlignment="1">
      <alignment horizontal="center" wrapText="1"/>
    </xf>
    <xf numFmtId="0" fontId="24" fillId="0" borderId="2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7" fillId="0" borderId="0" xfId="0" applyFont="1" applyAlignment="1">
      <alignment horizontal="left" wrapText="1"/>
    </xf>
    <xf numFmtId="0" fontId="21" fillId="0" borderId="0" xfId="0" applyFont="1" applyBorder="1" applyAlignment="1">
      <alignment horizontal="center"/>
    </xf>
    <xf numFmtId="0" fontId="22" fillId="0" borderId="43" xfId="0" applyFont="1" applyBorder="1" applyAlignment="1">
      <alignment horizontal="center" wrapText="1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2"/>
  <sheetViews>
    <sheetView tabSelected="1" view="pageBreakPreview" topLeftCell="A9" zoomScaleNormal="100" workbookViewId="0">
      <pane xSplit="4" ySplit="5" topLeftCell="E109" activePane="bottomRight" state="frozen"/>
      <selection activeCell="A9" sqref="A9"/>
      <selection pane="topRight" activeCell="E9" sqref="E9"/>
      <selection pane="bottomLeft" activeCell="A14" sqref="A14"/>
      <selection pane="bottomRight" activeCell="F100" sqref="F100"/>
    </sheetView>
  </sheetViews>
  <sheetFormatPr defaultRowHeight="12.75" x14ac:dyDescent="0.2"/>
  <cols>
    <col min="1" max="1" width="11.28515625" style="252" customWidth="1"/>
    <col min="2" max="2" width="11.28515625" style="1" customWidth="1"/>
    <col min="3" max="3" width="10.28515625" style="2" customWidth="1"/>
    <col min="4" max="4" width="74.5703125" style="51" customWidth="1"/>
    <col min="5" max="7" width="11.140625" customWidth="1"/>
    <col min="8" max="8" width="10.28515625" bestFit="1" customWidth="1"/>
    <col min="9" max="9" width="9.28515625" customWidth="1"/>
    <col min="10" max="10" width="10.7109375" customWidth="1"/>
    <col min="11" max="11" width="10.140625" customWidth="1"/>
    <col min="12" max="12" width="12" bestFit="1" customWidth="1"/>
    <col min="14" max="14" width="11.85546875" customWidth="1"/>
    <col min="15" max="15" width="11.42578125" customWidth="1"/>
    <col min="16" max="16" width="13" customWidth="1"/>
    <col min="17" max="18" width="11" bestFit="1" customWidth="1"/>
  </cols>
  <sheetData>
    <row r="1" spans="1:16" x14ac:dyDescent="0.2">
      <c r="M1" s="112" t="s">
        <v>93</v>
      </c>
      <c r="O1" s="19"/>
      <c r="P1" s="19"/>
    </row>
    <row r="2" spans="1:16" ht="24" customHeight="1" x14ac:dyDescent="0.2">
      <c r="C2" s="3"/>
      <c r="M2" s="356" t="s">
        <v>108</v>
      </c>
      <c r="N2" s="356"/>
      <c r="O2" s="356"/>
      <c r="P2" s="356"/>
    </row>
    <row r="3" spans="1:16" x14ac:dyDescent="0.2">
      <c r="C3" s="4"/>
      <c r="M3" s="111" t="s">
        <v>123</v>
      </c>
      <c r="O3" s="110"/>
      <c r="P3" s="110"/>
    </row>
    <row r="4" spans="1:16" ht="38.25" customHeight="1" x14ac:dyDescent="0.2">
      <c r="C4" s="4"/>
      <c r="M4" s="356" t="s">
        <v>509</v>
      </c>
      <c r="N4" s="356"/>
      <c r="O4" s="356"/>
      <c r="P4" s="356"/>
    </row>
    <row r="5" spans="1:16" ht="17.25" x14ac:dyDescent="0.25">
      <c r="C5" s="357" t="s">
        <v>435</v>
      </c>
      <c r="D5" s="357"/>
      <c r="E5" s="357"/>
      <c r="F5" s="357"/>
      <c r="G5" s="357"/>
      <c r="H5" s="357"/>
      <c r="I5" s="357"/>
      <c r="J5" s="357"/>
      <c r="K5" s="357"/>
      <c r="L5" s="357"/>
      <c r="M5" s="357"/>
      <c r="N5" s="357"/>
      <c r="O5" s="357"/>
      <c r="P5" s="357"/>
    </row>
    <row r="6" spans="1:16" ht="17.25" x14ac:dyDescent="0.25"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7"/>
      <c r="P6" s="357"/>
    </row>
    <row r="8" spans="1:16" ht="13.5" thickBot="1" x14ac:dyDescent="0.25">
      <c r="C8" s="5"/>
      <c r="P8" s="6" t="s">
        <v>124</v>
      </c>
    </row>
    <row r="9" spans="1:16" ht="15.75" thickBot="1" x14ac:dyDescent="0.3">
      <c r="A9" s="347" t="s">
        <v>83</v>
      </c>
      <c r="B9" s="350" t="s">
        <v>10</v>
      </c>
      <c r="C9" s="351" t="s">
        <v>125</v>
      </c>
      <c r="D9" s="352" t="s">
        <v>84</v>
      </c>
      <c r="E9" s="353" t="s">
        <v>126</v>
      </c>
      <c r="F9" s="353"/>
      <c r="G9" s="353"/>
      <c r="H9" s="353"/>
      <c r="I9" s="353"/>
      <c r="J9" s="353" t="s">
        <v>127</v>
      </c>
      <c r="K9" s="353"/>
      <c r="L9" s="353"/>
      <c r="M9" s="353"/>
      <c r="N9" s="353"/>
      <c r="O9" s="353"/>
      <c r="P9" s="358" t="s">
        <v>128</v>
      </c>
    </row>
    <row r="10" spans="1:16" ht="13.5" thickBot="1" x14ac:dyDescent="0.25">
      <c r="A10" s="348"/>
      <c r="B10" s="350"/>
      <c r="C10" s="351"/>
      <c r="D10" s="352"/>
      <c r="E10" s="346" t="s">
        <v>129</v>
      </c>
      <c r="F10" s="355" t="s">
        <v>130</v>
      </c>
      <c r="G10" s="346" t="s">
        <v>131</v>
      </c>
      <c r="H10" s="346"/>
      <c r="I10" s="346" t="s">
        <v>132</v>
      </c>
      <c r="J10" s="354" t="s">
        <v>133</v>
      </c>
      <c r="K10" s="346" t="s">
        <v>130</v>
      </c>
      <c r="L10" s="346" t="s">
        <v>131</v>
      </c>
      <c r="M10" s="346"/>
      <c r="N10" s="346" t="s">
        <v>132</v>
      </c>
      <c r="O10" s="20" t="s">
        <v>131</v>
      </c>
      <c r="P10" s="358"/>
    </row>
    <row r="11" spans="1:16" ht="13.5" thickBot="1" x14ac:dyDescent="0.25">
      <c r="A11" s="348"/>
      <c r="B11" s="350"/>
      <c r="C11" s="351"/>
      <c r="D11" s="352"/>
      <c r="E11" s="346"/>
      <c r="F11" s="355"/>
      <c r="G11" s="346" t="s">
        <v>134</v>
      </c>
      <c r="H11" s="346" t="s">
        <v>135</v>
      </c>
      <c r="I11" s="346"/>
      <c r="J11" s="354"/>
      <c r="K11" s="346"/>
      <c r="L11" s="346" t="s">
        <v>134</v>
      </c>
      <c r="M11" s="346" t="s">
        <v>135</v>
      </c>
      <c r="N11" s="346"/>
      <c r="O11" s="354" t="s">
        <v>136</v>
      </c>
      <c r="P11" s="358"/>
    </row>
    <row r="12" spans="1:16" ht="22.5" customHeight="1" x14ac:dyDescent="0.2">
      <c r="A12" s="349"/>
      <c r="B12" s="350"/>
      <c r="C12" s="351"/>
      <c r="D12" s="352"/>
      <c r="E12" s="346"/>
      <c r="F12" s="355"/>
      <c r="G12" s="346"/>
      <c r="H12" s="346"/>
      <c r="I12" s="346"/>
      <c r="J12" s="354"/>
      <c r="K12" s="346"/>
      <c r="L12" s="346"/>
      <c r="M12" s="346"/>
      <c r="N12" s="346"/>
      <c r="O12" s="354"/>
      <c r="P12" s="358"/>
    </row>
    <row r="13" spans="1:16" s="25" customFormat="1" x14ac:dyDescent="0.2">
      <c r="A13" s="330">
        <v>1</v>
      </c>
      <c r="B13" s="21" t="s">
        <v>85</v>
      </c>
      <c r="C13" s="22">
        <v>3</v>
      </c>
      <c r="D13" s="52">
        <v>4</v>
      </c>
      <c r="E13" s="23">
        <v>5</v>
      </c>
      <c r="F13" s="23">
        <v>6</v>
      </c>
      <c r="G13" s="23">
        <v>7</v>
      </c>
      <c r="H13" s="23">
        <v>8</v>
      </c>
      <c r="I13" s="23">
        <v>9</v>
      </c>
      <c r="J13" s="23">
        <v>10</v>
      </c>
      <c r="K13" s="23">
        <v>11</v>
      </c>
      <c r="L13" s="23">
        <v>12</v>
      </c>
      <c r="M13" s="23">
        <v>13</v>
      </c>
      <c r="N13" s="23">
        <v>13</v>
      </c>
      <c r="O13" s="23">
        <v>14</v>
      </c>
      <c r="P13" s="24" t="s">
        <v>86</v>
      </c>
    </row>
    <row r="14" spans="1:16" x14ac:dyDescent="0.2">
      <c r="A14" s="253" t="s">
        <v>190</v>
      </c>
      <c r="B14" s="26"/>
      <c r="C14" s="27"/>
      <c r="D14" s="53" t="s">
        <v>137</v>
      </c>
      <c r="E14" s="8">
        <f>E15</f>
        <v>31850554</v>
      </c>
      <c r="F14" s="8">
        <f t="shared" ref="F14:P14" si="0">F15</f>
        <v>31850554</v>
      </c>
      <c r="G14" s="8">
        <f t="shared" si="0"/>
        <v>20753000</v>
      </c>
      <c r="H14" s="8">
        <f t="shared" si="0"/>
        <v>1122200</v>
      </c>
      <c r="I14" s="8">
        <f t="shared" si="0"/>
        <v>0</v>
      </c>
      <c r="J14" s="8">
        <f>J15</f>
        <v>6522602</v>
      </c>
      <c r="K14" s="8">
        <f t="shared" si="0"/>
        <v>738226</v>
      </c>
      <c r="L14" s="8">
        <f t="shared" si="0"/>
        <v>0</v>
      </c>
      <c r="M14" s="8">
        <f t="shared" si="0"/>
        <v>0</v>
      </c>
      <c r="N14" s="8">
        <f t="shared" si="0"/>
        <v>5784376</v>
      </c>
      <c r="O14" s="8">
        <f t="shared" si="0"/>
        <v>5658852</v>
      </c>
      <c r="P14" s="8">
        <f t="shared" si="0"/>
        <v>38373156</v>
      </c>
    </row>
    <row r="15" spans="1:16" s="35" customFormat="1" ht="17.25" customHeight="1" x14ac:dyDescent="0.2">
      <c r="A15" s="254" t="s">
        <v>197</v>
      </c>
      <c r="B15" s="26"/>
      <c r="C15" s="27"/>
      <c r="D15" s="54" t="s">
        <v>137</v>
      </c>
      <c r="E15" s="48">
        <f>E16+E17+E35+E19+E21+E24+E22+E29+E30+E33+E25+E28</f>
        <v>31850554</v>
      </c>
      <c r="F15" s="48">
        <f>F16+F17+F35+F19+F21+F24+F22+F29+F30+F33+F25+F28</f>
        <v>31850554</v>
      </c>
      <c r="G15" s="48">
        <f>G16+G17+G35+G19+G21+G24+G22+G29+G30+G33+G25+G28</f>
        <v>20753000</v>
      </c>
      <c r="H15" s="48">
        <f>H16+H17+H35+H19+H21+H24+H22+H29+H30+H33+H25+H28</f>
        <v>1122200</v>
      </c>
      <c r="I15" s="48">
        <f>I16+I17+I35+I19+I21+I24+I22+I29+I30+I33+I25+I28</f>
        <v>0</v>
      </c>
      <c r="J15" s="48">
        <f>J16+J25+J31+J33+J29+J23</f>
        <v>6522602</v>
      </c>
      <c r="K15" s="48">
        <f>K16+K25+K31+K33</f>
        <v>738226</v>
      </c>
      <c r="L15" s="48">
        <f>L16+L25+L31+L33</f>
        <v>0</v>
      </c>
      <c r="M15" s="48">
        <f>M16+M25+M31+M33</f>
        <v>0</v>
      </c>
      <c r="N15" s="48">
        <f>N16+N25+N31+N33+N29+N23</f>
        <v>5784376</v>
      </c>
      <c r="O15" s="48">
        <f>O16+O25+O31+O33+O29+O23</f>
        <v>5658852</v>
      </c>
      <c r="P15" s="48">
        <f>P16+P17+P35+P19+P21+P23+P24+P22+P29+P30+P33+P25+P28+P31</f>
        <v>38373156</v>
      </c>
    </row>
    <row r="16" spans="1:16" s="7" customFormat="1" ht="41.25" customHeight="1" x14ac:dyDescent="0.2">
      <c r="A16" s="255" t="s">
        <v>198</v>
      </c>
      <c r="B16" s="29" t="s">
        <v>195</v>
      </c>
      <c r="C16" s="29" t="s">
        <v>138</v>
      </c>
      <c r="D16" s="65" t="s">
        <v>196</v>
      </c>
      <c r="E16" s="15">
        <f>F16+I16</f>
        <v>28537400</v>
      </c>
      <c r="F16" s="15">
        <v>28537400</v>
      </c>
      <c r="G16" s="15">
        <v>20753000</v>
      </c>
      <c r="H16" s="313">
        <v>1122200</v>
      </c>
      <c r="I16" s="15"/>
      <c r="J16" s="15">
        <f>K16+N16</f>
        <v>5005000</v>
      </c>
      <c r="K16" s="15"/>
      <c r="L16" s="15"/>
      <c r="M16" s="15"/>
      <c r="N16" s="15">
        <f>O16</f>
        <v>5005000</v>
      </c>
      <c r="O16" s="15">
        <v>5005000</v>
      </c>
      <c r="P16" s="14">
        <f>E16+J16</f>
        <v>33542400</v>
      </c>
    </row>
    <row r="17" spans="1:17" x14ac:dyDescent="0.2">
      <c r="A17" s="255" t="s">
        <v>489</v>
      </c>
      <c r="B17" s="12" t="s">
        <v>459</v>
      </c>
      <c r="C17" s="12"/>
      <c r="D17" s="58" t="s">
        <v>18</v>
      </c>
      <c r="E17" s="15">
        <f t="shared" ref="E17:E28" si="1">F17+I17</f>
        <v>314000</v>
      </c>
      <c r="F17" s="11">
        <f t="shared" ref="F17:O17" si="2">SUM(F18)</f>
        <v>314000</v>
      </c>
      <c r="G17" s="11">
        <f t="shared" si="2"/>
        <v>0</v>
      </c>
      <c r="H17" s="11">
        <f t="shared" si="2"/>
        <v>0</v>
      </c>
      <c r="I17" s="11">
        <f t="shared" si="2"/>
        <v>0</v>
      </c>
      <c r="J17" s="15">
        <f t="shared" ref="J17:J28" si="3">K17+N17</f>
        <v>0</v>
      </c>
      <c r="K17" s="11">
        <f t="shared" si="2"/>
        <v>0</v>
      </c>
      <c r="L17" s="11">
        <f t="shared" si="2"/>
        <v>0</v>
      </c>
      <c r="M17" s="11">
        <f t="shared" si="2"/>
        <v>0</v>
      </c>
      <c r="N17" s="11">
        <f t="shared" si="2"/>
        <v>0</v>
      </c>
      <c r="O17" s="11">
        <f t="shared" si="2"/>
        <v>0</v>
      </c>
      <c r="P17" s="14">
        <f t="shared" ref="P17:P98" si="4">E17+J17</f>
        <v>314000</v>
      </c>
    </row>
    <row r="18" spans="1:17" s="85" customFormat="1" ht="25.5" x14ac:dyDescent="0.2">
      <c r="A18" s="256" t="s">
        <v>490</v>
      </c>
      <c r="B18" s="83" t="s">
        <v>461</v>
      </c>
      <c r="C18" s="83" t="s">
        <v>140</v>
      </c>
      <c r="D18" s="86" t="s">
        <v>486</v>
      </c>
      <c r="E18" s="15">
        <f t="shared" si="1"/>
        <v>314000</v>
      </c>
      <c r="F18" s="84">
        <v>314000</v>
      </c>
      <c r="G18" s="84"/>
      <c r="H18" s="84"/>
      <c r="I18" s="84"/>
      <c r="J18" s="15">
        <f t="shared" si="3"/>
        <v>0</v>
      </c>
      <c r="K18" s="84"/>
      <c r="L18" s="84"/>
      <c r="M18" s="84"/>
      <c r="N18" s="49">
        <f t="shared" ref="N18:N24" si="5">O18</f>
        <v>0</v>
      </c>
      <c r="O18" s="84"/>
      <c r="P18" s="14">
        <f t="shared" si="4"/>
        <v>314000</v>
      </c>
      <c r="Q18" s="87"/>
    </row>
    <row r="19" spans="1:17" hidden="1" x14ac:dyDescent="0.2">
      <c r="A19" s="255" t="s">
        <v>21</v>
      </c>
      <c r="B19" s="16" t="s">
        <v>28</v>
      </c>
      <c r="C19" s="16"/>
      <c r="D19" s="78" t="s">
        <v>20</v>
      </c>
      <c r="E19" s="15">
        <f t="shared" si="1"/>
        <v>0</v>
      </c>
      <c r="F19" s="9">
        <f t="shared" ref="F19:O19" si="6">F20</f>
        <v>0</v>
      </c>
      <c r="G19" s="9">
        <f t="shared" si="6"/>
        <v>0</v>
      </c>
      <c r="H19" s="9">
        <f t="shared" si="6"/>
        <v>0</v>
      </c>
      <c r="I19" s="9">
        <f t="shared" si="6"/>
        <v>0</v>
      </c>
      <c r="J19" s="9">
        <f t="shared" si="6"/>
        <v>0</v>
      </c>
      <c r="K19" s="9">
        <f t="shared" si="6"/>
        <v>0</v>
      </c>
      <c r="L19" s="9">
        <f t="shared" si="6"/>
        <v>0</v>
      </c>
      <c r="M19" s="9">
        <f t="shared" si="6"/>
        <v>0</v>
      </c>
      <c r="N19" s="49">
        <f t="shared" si="5"/>
        <v>0</v>
      </c>
      <c r="O19" s="9">
        <f t="shared" si="6"/>
        <v>0</v>
      </c>
      <c r="P19" s="14">
        <f t="shared" si="4"/>
        <v>0</v>
      </c>
    </row>
    <row r="20" spans="1:17" s="85" customFormat="1" hidden="1" x14ac:dyDescent="0.2">
      <c r="A20" s="256" t="s">
        <v>22</v>
      </c>
      <c r="B20" s="88" t="s">
        <v>29</v>
      </c>
      <c r="C20" s="88" t="s">
        <v>59</v>
      </c>
      <c r="D20" s="89" t="s">
        <v>23</v>
      </c>
      <c r="E20" s="15">
        <f t="shared" si="1"/>
        <v>0</v>
      </c>
      <c r="F20" s="84"/>
      <c r="G20" s="84"/>
      <c r="H20" s="84"/>
      <c r="I20" s="84"/>
      <c r="J20" s="15">
        <f t="shared" si="3"/>
        <v>0</v>
      </c>
      <c r="K20" s="84"/>
      <c r="L20" s="84"/>
      <c r="M20" s="84"/>
      <c r="N20" s="49">
        <f t="shared" si="5"/>
        <v>0</v>
      </c>
      <c r="O20" s="84"/>
      <c r="P20" s="14">
        <f t="shared" si="4"/>
        <v>0</v>
      </c>
    </row>
    <row r="21" spans="1:17" x14ac:dyDescent="0.2">
      <c r="A21" s="255" t="s">
        <v>200</v>
      </c>
      <c r="B21" s="30" t="s">
        <v>199</v>
      </c>
      <c r="C21" s="30" t="s">
        <v>5</v>
      </c>
      <c r="D21" s="58" t="s">
        <v>88</v>
      </c>
      <c r="E21" s="15">
        <f t="shared" si="1"/>
        <v>550000</v>
      </c>
      <c r="F21" s="49">
        <v>550000</v>
      </c>
      <c r="G21" s="49"/>
      <c r="H21" s="49"/>
      <c r="I21" s="49"/>
      <c r="J21" s="15">
        <f t="shared" si="3"/>
        <v>0</v>
      </c>
      <c r="K21" s="49"/>
      <c r="L21" s="49"/>
      <c r="M21" s="49"/>
      <c r="N21" s="49">
        <f t="shared" si="5"/>
        <v>0</v>
      </c>
      <c r="O21" s="49"/>
      <c r="P21" s="14">
        <f t="shared" si="4"/>
        <v>550000</v>
      </c>
    </row>
    <row r="22" spans="1:17" x14ac:dyDescent="0.2">
      <c r="A22" s="255" t="s">
        <v>203</v>
      </c>
      <c r="B22" s="31" t="s">
        <v>202</v>
      </c>
      <c r="C22" s="31" t="s">
        <v>145</v>
      </c>
      <c r="D22" s="17" t="s">
        <v>90</v>
      </c>
      <c r="E22" s="15">
        <f t="shared" si="1"/>
        <v>20000</v>
      </c>
      <c r="F22" s="49">
        <v>20000</v>
      </c>
      <c r="G22" s="49"/>
      <c r="H22" s="49"/>
      <c r="I22" s="49"/>
      <c r="J22" s="15">
        <f t="shared" si="3"/>
        <v>0</v>
      </c>
      <c r="K22" s="49"/>
      <c r="L22" s="49"/>
      <c r="M22" s="49"/>
      <c r="N22" s="49">
        <f t="shared" si="5"/>
        <v>0</v>
      </c>
      <c r="O22" s="49"/>
      <c r="P22" s="14">
        <f t="shared" si="4"/>
        <v>20000</v>
      </c>
    </row>
    <row r="23" spans="1:17" x14ac:dyDescent="0.2">
      <c r="A23" s="255" t="s">
        <v>553</v>
      </c>
      <c r="B23" s="31" t="s">
        <v>201</v>
      </c>
      <c r="C23" s="312" t="s">
        <v>144</v>
      </c>
      <c r="D23" s="62" t="s">
        <v>554</v>
      </c>
      <c r="E23" s="15">
        <f>F23+I23</f>
        <v>0</v>
      </c>
      <c r="F23" s="49"/>
      <c r="G23" s="49"/>
      <c r="H23" s="49"/>
      <c r="I23" s="49"/>
      <c r="J23" s="15">
        <f>K23+N23</f>
        <v>150000</v>
      </c>
      <c r="K23" s="49"/>
      <c r="L23" s="49"/>
      <c r="M23" s="49"/>
      <c r="N23" s="49">
        <f>O23</f>
        <v>150000</v>
      </c>
      <c r="O23" s="49">
        <v>150000</v>
      </c>
      <c r="P23" s="14">
        <f>E23+J23</f>
        <v>150000</v>
      </c>
    </row>
    <row r="24" spans="1:17" ht="13.5" customHeight="1" x14ac:dyDescent="0.2">
      <c r="A24" s="255" t="s">
        <v>426</v>
      </c>
      <c r="B24" s="31" t="s">
        <v>425</v>
      </c>
      <c r="C24" s="31" t="s">
        <v>144</v>
      </c>
      <c r="D24" s="62" t="s">
        <v>427</v>
      </c>
      <c r="E24" s="15">
        <f>F24+I24</f>
        <v>93006</v>
      </c>
      <c r="F24" s="49">
        <v>93006</v>
      </c>
      <c r="G24" s="49"/>
      <c r="H24" s="49"/>
      <c r="I24" s="49"/>
      <c r="J24" s="15">
        <f>K24+N24</f>
        <v>0</v>
      </c>
      <c r="K24" s="49"/>
      <c r="L24" s="49"/>
      <c r="M24" s="49"/>
      <c r="N24" s="49">
        <f t="shared" si="5"/>
        <v>0</v>
      </c>
      <c r="O24" s="49"/>
      <c r="P24" s="14">
        <f>E24+J24</f>
        <v>93006</v>
      </c>
    </row>
    <row r="25" spans="1:17" x14ac:dyDescent="0.2">
      <c r="A25" s="255" t="s">
        <v>207</v>
      </c>
      <c r="B25" s="12" t="s">
        <v>206</v>
      </c>
      <c r="C25" s="12"/>
      <c r="D25" s="62" t="s">
        <v>208</v>
      </c>
      <c r="E25" s="15">
        <f t="shared" si="1"/>
        <v>2186148</v>
      </c>
      <c r="F25" s="9">
        <f>F26+F27</f>
        <v>2186148</v>
      </c>
      <c r="G25" s="9">
        <f>G26+G27</f>
        <v>0</v>
      </c>
      <c r="H25" s="9">
        <f>H26+H27</f>
        <v>0</v>
      </c>
      <c r="I25" s="9">
        <f>I26+I27</f>
        <v>0</v>
      </c>
      <c r="J25" s="15">
        <f t="shared" si="3"/>
        <v>747078</v>
      </c>
      <c r="K25" s="9">
        <f>K26+K27</f>
        <v>608226</v>
      </c>
      <c r="L25" s="9">
        <f>L26+L27</f>
        <v>0</v>
      </c>
      <c r="M25" s="9">
        <f>M26+M27</f>
        <v>0</v>
      </c>
      <c r="N25" s="9">
        <f>N26+N27</f>
        <v>138852</v>
      </c>
      <c r="O25" s="9">
        <f>O26+O27</f>
        <v>138852</v>
      </c>
      <c r="P25" s="14">
        <f t="shared" ref="P25:P34" si="7">E25+J25</f>
        <v>2933226</v>
      </c>
    </row>
    <row r="26" spans="1:17" s="85" customFormat="1" ht="63.75" x14ac:dyDescent="0.2">
      <c r="A26" s="256" t="s">
        <v>439</v>
      </c>
      <c r="B26" s="83" t="s">
        <v>438</v>
      </c>
      <c r="C26" s="83" t="s">
        <v>144</v>
      </c>
      <c r="D26" s="72" t="s">
        <v>480</v>
      </c>
      <c r="E26" s="104">
        <f t="shared" si="1"/>
        <v>0</v>
      </c>
      <c r="F26" s="84"/>
      <c r="G26" s="84"/>
      <c r="H26" s="84"/>
      <c r="I26" s="84"/>
      <c r="J26" s="104">
        <f t="shared" si="3"/>
        <v>608226</v>
      </c>
      <c r="K26" s="84">
        <v>608226</v>
      </c>
      <c r="L26" s="84"/>
      <c r="M26" s="84"/>
      <c r="N26" s="84">
        <f>O26</f>
        <v>0</v>
      </c>
      <c r="O26" s="84"/>
      <c r="P26" s="14">
        <f t="shared" si="7"/>
        <v>608226</v>
      </c>
    </row>
    <row r="27" spans="1:17" s="85" customFormat="1" x14ac:dyDescent="0.2">
      <c r="A27" s="256" t="s">
        <v>209</v>
      </c>
      <c r="B27" s="83" t="s">
        <v>210</v>
      </c>
      <c r="C27" s="83" t="s">
        <v>144</v>
      </c>
      <c r="D27" s="72" t="s">
        <v>211</v>
      </c>
      <c r="E27" s="104">
        <f t="shared" si="1"/>
        <v>2186148</v>
      </c>
      <c r="F27" s="84">
        <v>2186148</v>
      </c>
      <c r="G27" s="84"/>
      <c r="H27" s="84"/>
      <c r="I27" s="84"/>
      <c r="J27" s="104">
        <f t="shared" si="3"/>
        <v>138852</v>
      </c>
      <c r="K27" s="84"/>
      <c r="L27" s="84"/>
      <c r="M27" s="84"/>
      <c r="N27" s="84">
        <f>O27</f>
        <v>138852</v>
      </c>
      <c r="O27" s="84">
        <v>138852</v>
      </c>
      <c r="P27" s="14">
        <f t="shared" si="7"/>
        <v>2325000</v>
      </c>
    </row>
    <row r="28" spans="1:17" hidden="1" x14ac:dyDescent="0.2">
      <c r="A28" s="257" t="s">
        <v>94</v>
      </c>
      <c r="B28" s="30" t="s">
        <v>30</v>
      </c>
      <c r="C28" s="30" t="s">
        <v>151</v>
      </c>
      <c r="D28" s="55" t="s">
        <v>152</v>
      </c>
      <c r="E28" s="15">
        <f t="shared" si="1"/>
        <v>0</v>
      </c>
      <c r="F28" s="9"/>
      <c r="G28" s="9"/>
      <c r="H28" s="9"/>
      <c r="I28" s="9"/>
      <c r="J28" s="15">
        <f t="shared" si="3"/>
        <v>0</v>
      </c>
      <c r="K28" s="9"/>
      <c r="L28" s="9"/>
      <c r="M28" s="9"/>
      <c r="N28" s="49">
        <f>O28</f>
        <v>0</v>
      </c>
      <c r="O28" s="9"/>
      <c r="P28" s="14">
        <f t="shared" si="7"/>
        <v>0</v>
      </c>
    </row>
    <row r="29" spans="1:17" ht="26.25" customHeight="1" x14ac:dyDescent="0.2">
      <c r="A29" s="255" t="s">
        <v>205</v>
      </c>
      <c r="B29" s="31" t="s">
        <v>204</v>
      </c>
      <c r="C29" s="31" t="s">
        <v>147</v>
      </c>
      <c r="D29" s="63" t="s">
        <v>440</v>
      </c>
      <c r="E29" s="15">
        <f>F29+I29</f>
        <v>0</v>
      </c>
      <c r="F29" s="11"/>
      <c r="G29" s="11"/>
      <c r="H29" s="11"/>
      <c r="I29" s="11"/>
      <c r="J29" s="15">
        <f t="shared" ref="J29:J35" si="8">K29+N29</f>
        <v>365000</v>
      </c>
      <c r="K29" s="11"/>
      <c r="L29" s="11"/>
      <c r="M29" s="11"/>
      <c r="N29" s="49">
        <f>O29</f>
        <v>365000</v>
      </c>
      <c r="O29" s="11">
        <v>365000</v>
      </c>
      <c r="P29" s="14">
        <f t="shared" si="7"/>
        <v>365000</v>
      </c>
    </row>
    <row r="30" spans="1:17" ht="25.5" hidden="1" x14ac:dyDescent="0.2">
      <c r="A30" s="258" t="s">
        <v>89</v>
      </c>
      <c r="B30" s="31" t="s">
        <v>66</v>
      </c>
      <c r="C30" s="31" t="s">
        <v>148</v>
      </c>
      <c r="D30" s="63" t="s">
        <v>149</v>
      </c>
      <c r="E30" s="15">
        <f>F30+I30</f>
        <v>0</v>
      </c>
      <c r="F30" s="10"/>
      <c r="G30" s="10"/>
      <c r="H30" s="10"/>
      <c r="I30" s="10"/>
      <c r="J30" s="15">
        <f t="shared" si="8"/>
        <v>0</v>
      </c>
      <c r="K30" s="10"/>
      <c r="L30" s="10"/>
      <c r="M30" s="10"/>
      <c r="N30" s="49">
        <f>O30</f>
        <v>0</v>
      </c>
      <c r="O30" s="10"/>
      <c r="P30" s="14">
        <f t="shared" si="7"/>
        <v>0</v>
      </c>
    </row>
    <row r="31" spans="1:17" x14ac:dyDescent="0.2">
      <c r="A31" s="258" t="s">
        <v>529</v>
      </c>
      <c r="B31" s="31" t="s">
        <v>530</v>
      </c>
      <c r="C31" s="31"/>
      <c r="D31" s="63" t="s">
        <v>533</v>
      </c>
      <c r="E31" s="15"/>
      <c r="F31" s="10"/>
      <c r="G31" s="10"/>
      <c r="H31" s="10"/>
      <c r="I31" s="10"/>
      <c r="J31" s="15">
        <f t="shared" si="8"/>
        <v>190524</v>
      </c>
      <c r="K31" s="11">
        <f>K32</f>
        <v>65000</v>
      </c>
      <c r="L31" s="11">
        <f>L32</f>
        <v>0</v>
      </c>
      <c r="M31" s="11">
        <f>M32</f>
        <v>0</v>
      </c>
      <c r="N31" s="11">
        <f>N32</f>
        <v>125524</v>
      </c>
      <c r="O31" s="10"/>
      <c r="P31" s="14">
        <f t="shared" si="7"/>
        <v>190524</v>
      </c>
    </row>
    <row r="32" spans="1:17" s="85" customFormat="1" x14ac:dyDescent="0.2">
      <c r="A32" s="256" t="s">
        <v>531</v>
      </c>
      <c r="B32" s="168" t="s">
        <v>532</v>
      </c>
      <c r="C32" s="168" t="s">
        <v>146</v>
      </c>
      <c r="D32" s="180" t="s">
        <v>150</v>
      </c>
      <c r="E32" s="104"/>
      <c r="F32" s="82"/>
      <c r="G32" s="82"/>
      <c r="H32" s="82"/>
      <c r="I32" s="82"/>
      <c r="J32" s="104">
        <f t="shared" si="8"/>
        <v>190524</v>
      </c>
      <c r="K32" s="102">
        <v>65000</v>
      </c>
      <c r="L32" s="102"/>
      <c r="M32" s="102"/>
      <c r="N32" s="49">
        <v>125524</v>
      </c>
      <c r="O32" s="82"/>
      <c r="P32" s="105">
        <f t="shared" si="7"/>
        <v>190524</v>
      </c>
    </row>
    <row r="33" spans="1:17" x14ac:dyDescent="0.2">
      <c r="A33" s="255" t="s">
        <v>534</v>
      </c>
      <c r="B33" s="12" t="s">
        <v>535</v>
      </c>
      <c r="C33" s="12" t="s">
        <v>397</v>
      </c>
      <c r="D33" s="59" t="s">
        <v>536</v>
      </c>
      <c r="E33" s="15">
        <f>F33+I33</f>
        <v>0</v>
      </c>
      <c r="F33" s="9">
        <f>F34</f>
        <v>0</v>
      </c>
      <c r="G33" s="9">
        <f>G34</f>
        <v>0</v>
      </c>
      <c r="H33" s="9">
        <f>H34</f>
        <v>0</v>
      </c>
      <c r="I33" s="9">
        <f>I34</f>
        <v>0</v>
      </c>
      <c r="J33" s="15">
        <f t="shared" si="8"/>
        <v>65000</v>
      </c>
      <c r="K33" s="9">
        <v>65000</v>
      </c>
      <c r="L33" s="9">
        <f>L34</f>
        <v>0</v>
      </c>
      <c r="M33" s="9">
        <f>M34</f>
        <v>0</v>
      </c>
      <c r="N33" s="9"/>
      <c r="O33" s="9">
        <f>O34</f>
        <v>0</v>
      </c>
      <c r="P33" s="14">
        <f t="shared" si="7"/>
        <v>65000</v>
      </c>
    </row>
    <row r="34" spans="1:17" hidden="1" x14ac:dyDescent="0.2">
      <c r="A34" s="259"/>
      <c r="B34" s="83"/>
      <c r="C34" s="83"/>
      <c r="D34" s="86" t="s">
        <v>150</v>
      </c>
      <c r="E34" s="15">
        <f>F34+I34</f>
        <v>0</v>
      </c>
      <c r="F34" s="84"/>
      <c r="G34" s="84"/>
      <c r="H34" s="84"/>
      <c r="I34" s="84"/>
      <c r="J34" s="15">
        <f t="shared" si="8"/>
        <v>138852</v>
      </c>
      <c r="K34" s="84"/>
      <c r="L34" s="84"/>
      <c r="M34" s="84"/>
      <c r="N34" s="9">
        <f>N25</f>
        <v>138852</v>
      </c>
      <c r="O34" s="84"/>
      <c r="P34" s="14">
        <f t="shared" si="7"/>
        <v>138852</v>
      </c>
    </row>
    <row r="35" spans="1:17" x14ac:dyDescent="0.2">
      <c r="A35" s="255" t="s">
        <v>479</v>
      </c>
      <c r="B35" s="31" t="s">
        <v>437</v>
      </c>
      <c r="C35" s="12" t="s">
        <v>142</v>
      </c>
      <c r="D35" s="60" t="s">
        <v>436</v>
      </c>
      <c r="E35" s="15">
        <f>F35+I35</f>
        <v>150000</v>
      </c>
      <c r="F35" s="9">
        <v>150000</v>
      </c>
      <c r="G35" s="9"/>
      <c r="H35" s="9"/>
      <c r="I35" s="9"/>
      <c r="J35" s="15">
        <f t="shared" si="8"/>
        <v>0</v>
      </c>
      <c r="K35" s="9"/>
      <c r="L35" s="9"/>
      <c r="M35" s="9"/>
      <c r="N35" s="49">
        <f>O35</f>
        <v>0</v>
      </c>
      <c r="O35" s="9"/>
      <c r="P35" s="14">
        <f>E35+J35</f>
        <v>150000</v>
      </c>
    </row>
    <row r="36" spans="1:17" x14ac:dyDescent="0.2">
      <c r="A36" s="253" t="s">
        <v>191</v>
      </c>
      <c r="B36" s="26"/>
      <c r="C36" s="32"/>
      <c r="D36" s="280" t="s">
        <v>153</v>
      </c>
      <c r="E36" s="10">
        <f>E41</f>
        <v>360380005</v>
      </c>
      <c r="F36" s="10">
        <f t="shared" ref="F36:P36" si="9">F41</f>
        <v>360380005</v>
      </c>
      <c r="G36" s="10">
        <f t="shared" si="9"/>
        <v>239153985</v>
      </c>
      <c r="H36" s="10">
        <f t="shared" si="9"/>
        <v>40367400</v>
      </c>
      <c r="I36" s="10"/>
      <c r="J36" s="10">
        <f t="shared" si="9"/>
        <v>28681237</v>
      </c>
      <c r="K36" s="10">
        <f t="shared" si="9"/>
        <v>20388100</v>
      </c>
      <c r="L36" s="10">
        <f t="shared" si="9"/>
        <v>971200</v>
      </c>
      <c r="M36" s="10">
        <f t="shared" si="9"/>
        <v>960600</v>
      </c>
      <c r="N36" s="10">
        <f t="shared" si="9"/>
        <v>8293137</v>
      </c>
      <c r="O36" s="10">
        <f t="shared" si="9"/>
        <v>8164937</v>
      </c>
      <c r="P36" s="10">
        <f t="shared" si="9"/>
        <v>389061242</v>
      </c>
      <c r="Q36" s="235"/>
    </row>
    <row r="37" spans="1:17" s="85" customFormat="1" x14ac:dyDescent="0.2">
      <c r="A37" s="256"/>
      <c r="B37" s="101"/>
      <c r="C37" s="279"/>
      <c r="D37" s="282" t="s">
        <v>95</v>
      </c>
      <c r="E37" s="121">
        <f>F37</f>
        <v>135969300</v>
      </c>
      <c r="F37" s="102">
        <f>F45+F51</f>
        <v>135969300</v>
      </c>
      <c r="G37" s="102">
        <f>G45+G51</f>
        <v>111415700</v>
      </c>
      <c r="H37" s="102">
        <f>SUM(H45+H48+H51)</f>
        <v>0</v>
      </c>
      <c r="I37" s="102"/>
      <c r="J37" s="104">
        <f>K37+N37</f>
        <v>0</v>
      </c>
      <c r="K37" s="102">
        <f>SUM(K45+K48+K51)</f>
        <v>0</v>
      </c>
      <c r="L37" s="102">
        <f>SUM(L45+L48+L51)</f>
        <v>0</v>
      </c>
      <c r="M37" s="102">
        <f>SUM(M45+M48+M51)</f>
        <v>0</v>
      </c>
      <c r="N37" s="102">
        <v>0</v>
      </c>
      <c r="O37" s="102">
        <v>0</v>
      </c>
      <c r="P37" s="14">
        <f t="shared" si="4"/>
        <v>135969300</v>
      </c>
    </row>
    <row r="38" spans="1:17" s="85" customFormat="1" ht="25.5" x14ac:dyDescent="0.2">
      <c r="A38" s="256"/>
      <c r="B38" s="101"/>
      <c r="C38" s="279"/>
      <c r="D38" s="282" t="s">
        <v>527</v>
      </c>
      <c r="E38" s="121">
        <f>F38</f>
        <v>1826477</v>
      </c>
      <c r="F38" s="102">
        <f>F48</f>
        <v>1826477</v>
      </c>
      <c r="G38" s="102"/>
      <c r="H38" s="102"/>
      <c r="I38" s="102"/>
      <c r="J38" s="104">
        <f>K38+N38</f>
        <v>490000</v>
      </c>
      <c r="K38" s="102">
        <f>K48</f>
        <v>0</v>
      </c>
      <c r="L38" s="102">
        <f>L48</f>
        <v>0</v>
      </c>
      <c r="M38" s="102">
        <f>M48</f>
        <v>0</v>
      </c>
      <c r="N38" s="102">
        <f>N48</f>
        <v>490000</v>
      </c>
      <c r="O38" s="102">
        <f>O48</f>
        <v>490000</v>
      </c>
      <c r="P38" s="14">
        <f t="shared" si="4"/>
        <v>2316477</v>
      </c>
    </row>
    <row r="39" spans="1:17" s="85" customFormat="1" ht="25.5" x14ac:dyDescent="0.2">
      <c r="A39" s="256"/>
      <c r="B39" s="101"/>
      <c r="C39" s="322"/>
      <c r="D39" s="323" t="s">
        <v>543</v>
      </c>
      <c r="E39" s="121">
        <f>F39</f>
        <v>0</v>
      </c>
      <c r="F39" s="102">
        <f>F49</f>
        <v>0</v>
      </c>
      <c r="G39" s="102"/>
      <c r="H39" s="102"/>
      <c r="I39" s="102"/>
      <c r="J39" s="104">
        <f>K39+N39</f>
        <v>484895</v>
      </c>
      <c r="K39" s="102"/>
      <c r="L39" s="102"/>
      <c r="M39" s="102"/>
      <c r="N39" s="102">
        <f>N49</f>
        <v>484895</v>
      </c>
      <c r="O39" s="102">
        <f>O49</f>
        <v>484895</v>
      </c>
      <c r="P39" s="14">
        <f t="shared" si="4"/>
        <v>484895</v>
      </c>
    </row>
    <row r="40" spans="1:17" s="85" customFormat="1" ht="38.25" x14ac:dyDescent="0.2">
      <c r="A40" s="256"/>
      <c r="B40" s="321"/>
      <c r="C40" s="217"/>
      <c r="D40" s="282" t="s">
        <v>564</v>
      </c>
      <c r="E40" s="121">
        <f>E52+E59</f>
        <v>1043165</v>
      </c>
      <c r="F40" s="121">
        <f t="shared" ref="F40:O40" si="10">F52+F59</f>
        <v>1043165</v>
      </c>
      <c r="G40" s="121">
        <f t="shared" si="10"/>
        <v>855055</v>
      </c>
      <c r="H40" s="121">
        <f t="shared" si="10"/>
        <v>0</v>
      </c>
      <c r="I40" s="121">
        <f t="shared" si="10"/>
        <v>0</v>
      </c>
      <c r="J40" s="121">
        <f t="shared" si="10"/>
        <v>125945</v>
      </c>
      <c r="K40" s="121">
        <f t="shared" si="10"/>
        <v>0</v>
      </c>
      <c r="L40" s="121">
        <f t="shared" si="10"/>
        <v>0</v>
      </c>
      <c r="M40" s="121">
        <f t="shared" si="10"/>
        <v>0</v>
      </c>
      <c r="N40" s="121">
        <f t="shared" si="10"/>
        <v>125945</v>
      </c>
      <c r="O40" s="121">
        <f t="shared" si="10"/>
        <v>125945</v>
      </c>
      <c r="P40" s="14">
        <f t="shared" si="4"/>
        <v>1169110</v>
      </c>
    </row>
    <row r="41" spans="1:17" x14ac:dyDescent="0.2">
      <c r="A41" s="255" t="s">
        <v>212</v>
      </c>
      <c r="B41" s="28"/>
      <c r="C41" s="324"/>
      <c r="D41" s="281" t="s">
        <v>153</v>
      </c>
      <c r="E41" s="10">
        <f>E42+E43+E44+E47+E50+E53+E54+E55+E56+E57+E61</f>
        <v>360380005</v>
      </c>
      <c r="F41" s="10">
        <f>F42+F43+F44+F47+F50+F53+F54+F55+F56+F57+F61</f>
        <v>360380005</v>
      </c>
      <c r="G41" s="10">
        <f>G42+G43+G44+G47+G50+G53+G54+G55+G56+G57+G61</f>
        <v>239153985</v>
      </c>
      <c r="H41" s="10">
        <f>H42+H43+H44+H47+H50+H53+H54+H55+H56+H57+H61</f>
        <v>40367400</v>
      </c>
      <c r="I41" s="10"/>
      <c r="J41" s="10">
        <f t="shared" ref="J41:P41" si="11">J42+J43+J44+J47+J50+J53+J54+J55+J56+J57+J61</f>
        <v>28681237</v>
      </c>
      <c r="K41" s="10">
        <f t="shared" si="11"/>
        <v>20388100</v>
      </c>
      <c r="L41" s="10">
        <f t="shared" si="11"/>
        <v>971200</v>
      </c>
      <c r="M41" s="10">
        <f t="shared" si="11"/>
        <v>960600</v>
      </c>
      <c r="N41" s="10">
        <f t="shared" si="11"/>
        <v>8293137</v>
      </c>
      <c r="O41" s="10">
        <f t="shared" si="11"/>
        <v>8164937</v>
      </c>
      <c r="P41" s="10">
        <f t="shared" si="11"/>
        <v>389061242</v>
      </c>
    </row>
    <row r="42" spans="1:17" s="7" customFormat="1" ht="25.5" x14ac:dyDescent="0.2">
      <c r="A42" s="255" t="s">
        <v>215</v>
      </c>
      <c r="B42" s="29" t="s">
        <v>214</v>
      </c>
      <c r="C42" s="29" t="s">
        <v>138</v>
      </c>
      <c r="D42" s="55" t="s">
        <v>213</v>
      </c>
      <c r="E42" s="15">
        <f t="shared" ref="E42:E61" si="12">F42+I42</f>
        <v>1103300</v>
      </c>
      <c r="F42" s="13">
        <v>1103300</v>
      </c>
      <c r="G42" s="13">
        <v>829000</v>
      </c>
      <c r="H42" s="13">
        <v>74900</v>
      </c>
      <c r="I42" s="13"/>
      <c r="J42" s="15">
        <f t="shared" ref="J42:J61" si="13">K42+N42</f>
        <v>0</v>
      </c>
      <c r="K42" s="13"/>
      <c r="L42" s="13"/>
      <c r="M42" s="13"/>
      <c r="N42" s="13">
        <f>O42</f>
        <v>0</v>
      </c>
      <c r="O42" s="13"/>
      <c r="P42" s="14">
        <f t="shared" si="4"/>
        <v>1103300</v>
      </c>
    </row>
    <row r="43" spans="1:17" x14ac:dyDescent="0.2">
      <c r="A43" s="255" t="s">
        <v>217</v>
      </c>
      <c r="B43" s="30" t="s">
        <v>62</v>
      </c>
      <c r="C43" s="30" t="s">
        <v>154</v>
      </c>
      <c r="D43" s="58" t="s">
        <v>216</v>
      </c>
      <c r="E43" s="15">
        <f t="shared" si="12"/>
        <v>126881000</v>
      </c>
      <c r="F43" s="13">
        <v>126881000</v>
      </c>
      <c r="G43" s="13">
        <v>79703900</v>
      </c>
      <c r="H43" s="13">
        <v>16820700</v>
      </c>
      <c r="I43" s="13"/>
      <c r="J43" s="15">
        <f t="shared" si="13"/>
        <v>19228300</v>
      </c>
      <c r="K43" s="13">
        <v>16762300</v>
      </c>
      <c r="L43" s="13">
        <v>63000</v>
      </c>
      <c r="M43" s="13">
        <v>8500</v>
      </c>
      <c r="N43" s="13">
        <f>O43</f>
        <v>2466000</v>
      </c>
      <c r="O43" s="13">
        <v>2466000</v>
      </c>
      <c r="P43" s="14">
        <f t="shared" si="4"/>
        <v>146109300</v>
      </c>
    </row>
    <row r="44" spans="1:17" ht="38.25" x14ac:dyDescent="0.2">
      <c r="A44" s="255" t="s">
        <v>219</v>
      </c>
      <c r="B44" s="30" t="s">
        <v>64</v>
      </c>
      <c r="C44" s="30" t="s">
        <v>155</v>
      </c>
      <c r="D44" s="62" t="s">
        <v>218</v>
      </c>
      <c r="E44" s="15">
        <f t="shared" si="12"/>
        <v>204250030</v>
      </c>
      <c r="F44" s="13">
        <v>204250030</v>
      </c>
      <c r="G44" s="13">
        <v>139551370</v>
      </c>
      <c r="H44" s="13">
        <v>20623500</v>
      </c>
      <c r="I44" s="13"/>
      <c r="J44" s="15">
        <f t="shared" si="13"/>
        <v>8027392</v>
      </c>
      <c r="K44" s="13">
        <v>2974400</v>
      </c>
      <c r="L44" s="13">
        <v>758000</v>
      </c>
      <c r="M44" s="13">
        <v>888600</v>
      </c>
      <c r="N44" s="13">
        <f>O44+110000</f>
        <v>5052992</v>
      </c>
      <c r="O44" s="13">
        <v>4942992</v>
      </c>
      <c r="P44" s="14">
        <f t="shared" si="4"/>
        <v>212277422</v>
      </c>
    </row>
    <row r="45" spans="1:17" x14ac:dyDescent="0.2">
      <c r="A45" s="255"/>
      <c r="B45" s="30"/>
      <c r="C45" s="30"/>
      <c r="D45" s="108" t="s">
        <v>95</v>
      </c>
      <c r="E45" s="104">
        <f t="shared" si="12"/>
        <v>135298600</v>
      </c>
      <c r="F45" s="92">
        <v>135298600</v>
      </c>
      <c r="G45" s="92">
        <v>110903900</v>
      </c>
      <c r="H45" s="13"/>
      <c r="I45" s="13"/>
      <c r="J45" s="15">
        <f t="shared" si="13"/>
        <v>0</v>
      </c>
      <c r="K45" s="13"/>
      <c r="L45" s="13"/>
      <c r="M45" s="13"/>
      <c r="N45" s="13">
        <f t="shared" ref="N45:N61" si="14">O45</f>
        <v>0</v>
      </c>
      <c r="O45" s="13"/>
      <c r="P45" s="14">
        <f t="shared" si="4"/>
        <v>135298600</v>
      </c>
    </row>
    <row r="46" spans="1:17" ht="29.25" hidden="1" customHeight="1" x14ac:dyDescent="0.2">
      <c r="A46" s="255"/>
      <c r="B46" s="30"/>
      <c r="C46" s="30"/>
      <c r="D46" s="129" t="s">
        <v>181</v>
      </c>
      <c r="E46" s="15">
        <f>F46+I46</f>
        <v>0</v>
      </c>
      <c r="F46" s="13"/>
      <c r="G46" s="13"/>
      <c r="H46" s="13"/>
      <c r="I46" s="13"/>
      <c r="J46" s="15">
        <f>K46+N46</f>
        <v>0</v>
      </c>
      <c r="K46" s="13"/>
      <c r="L46" s="13"/>
      <c r="M46" s="13"/>
      <c r="N46" s="13">
        <f t="shared" si="14"/>
        <v>0</v>
      </c>
      <c r="O46" s="13"/>
      <c r="P46" s="14">
        <f>E46+J46</f>
        <v>0</v>
      </c>
    </row>
    <row r="47" spans="1:17" hidden="1" x14ac:dyDescent="0.2">
      <c r="A47" s="255">
        <v>1011030</v>
      </c>
      <c r="B47" s="30" t="s">
        <v>140</v>
      </c>
      <c r="C47" s="30" t="s">
        <v>155</v>
      </c>
      <c r="D47" s="128" t="s">
        <v>96</v>
      </c>
      <c r="E47" s="15">
        <f t="shared" si="12"/>
        <v>0</v>
      </c>
      <c r="F47" s="13"/>
      <c r="G47" s="13"/>
      <c r="H47" s="13"/>
      <c r="I47" s="13"/>
      <c r="J47" s="15">
        <f t="shared" si="13"/>
        <v>0</v>
      </c>
      <c r="K47" s="13"/>
      <c r="L47" s="13"/>
      <c r="M47" s="13"/>
      <c r="N47" s="13">
        <f t="shared" si="14"/>
        <v>0</v>
      </c>
      <c r="O47" s="13"/>
      <c r="P47" s="14">
        <f t="shared" si="4"/>
        <v>0</v>
      </c>
    </row>
    <row r="48" spans="1:17" ht="27.75" customHeight="1" x14ac:dyDescent="0.2">
      <c r="A48" s="255"/>
      <c r="B48" s="30"/>
      <c r="C48" s="30"/>
      <c r="D48" s="284" t="s">
        <v>527</v>
      </c>
      <c r="E48" s="104">
        <f t="shared" si="12"/>
        <v>1826477</v>
      </c>
      <c r="F48" s="92">
        <v>1826477</v>
      </c>
      <c r="G48" s="92">
        <v>1493670</v>
      </c>
      <c r="H48" s="92"/>
      <c r="I48" s="92"/>
      <c r="J48" s="104">
        <f t="shared" si="13"/>
        <v>490000</v>
      </c>
      <c r="K48" s="92"/>
      <c r="L48" s="92"/>
      <c r="M48" s="92"/>
      <c r="N48" s="92">
        <f t="shared" si="14"/>
        <v>490000</v>
      </c>
      <c r="O48" s="92">
        <v>490000</v>
      </c>
      <c r="P48" s="14">
        <f t="shared" si="4"/>
        <v>2316477</v>
      </c>
    </row>
    <row r="49" spans="1:17" ht="27.75" customHeight="1" x14ac:dyDescent="0.2">
      <c r="A49" s="255"/>
      <c r="B49" s="30"/>
      <c r="C49" s="283"/>
      <c r="D49" s="285" t="s">
        <v>543</v>
      </c>
      <c r="E49" s="121"/>
      <c r="F49" s="92"/>
      <c r="G49" s="92"/>
      <c r="H49" s="92"/>
      <c r="I49" s="92"/>
      <c r="J49" s="104">
        <f t="shared" si="13"/>
        <v>484895</v>
      </c>
      <c r="K49" s="92"/>
      <c r="L49" s="92"/>
      <c r="M49" s="92"/>
      <c r="N49" s="92">
        <f>O49</f>
        <v>484895</v>
      </c>
      <c r="O49" s="92">
        <v>484895</v>
      </c>
      <c r="P49" s="14">
        <f t="shared" si="4"/>
        <v>484895</v>
      </c>
    </row>
    <row r="50" spans="1:17" ht="38.25" x14ac:dyDescent="0.2">
      <c r="A50" s="255" t="s">
        <v>221</v>
      </c>
      <c r="B50" s="30" t="s">
        <v>26</v>
      </c>
      <c r="C50" s="30" t="s">
        <v>118</v>
      </c>
      <c r="D50" s="65" t="s">
        <v>220</v>
      </c>
      <c r="E50" s="15">
        <f t="shared" si="12"/>
        <v>1941725</v>
      </c>
      <c r="F50" s="13">
        <v>1941725</v>
      </c>
      <c r="G50" s="13">
        <v>1434715</v>
      </c>
      <c r="H50" s="13"/>
      <c r="I50" s="13"/>
      <c r="J50" s="15">
        <f t="shared" si="13"/>
        <v>0</v>
      </c>
      <c r="K50" s="13"/>
      <c r="L50" s="13"/>
      <c r="M50" s="13"/>
      <c r="N50" s="13">
        <f t="shared" si="14"/>
        <v>0</v>
      </c>
      <c r="O50" s="13"/>
      <c r="P50" s="14">
        <f t="shared" si="4"/>
        <v>1941725</v>
      </c>
    </row>
    <row r="51" spans="1:17" x14ac:dyDescent="0.2">
      <c r="A51" s="255"/>
      <c r="B51" s="30"/>
      <c r="C51" s="30"/>
      <c r="D51" s="96" t="s">
        <v>95</v>
      </c>
      <c r="E51" s="15">
        <f t="shared" si="12"/>
        <v>670700</v>
      </c>
      <c r="F51" s="13">
        <v>670700</v>
      </c>
      <c r="G51" s="13">
        <v>511800</v>
      </c>
      <c r="H51" s="13"/>
      <c r="I51" s="13"/>
      <c r="J51" s="15">
        <f t="shared" si="13"/>
        <v>0</v>
      </c>
      <c r="K51" s="13"/>
      <c r="L51" s="13"/>
      <c r="M51" s="13"/>
      <c r="N51" s="13">
        <f t="shared" si="14"/>
        <v>0</v>
      </c>
      <c r="O51" s="13"/>
      <c r="P51" s="14">
        <f t="shared" si="4"/>
        <v>670700</v>
      </c>
    </row>
    <row r="52" spans="1:17" s="85" customFormat="1" ht="38.25" x14ac:dyDescent="0.2">
      <c r="A52" s="256"/>
      <c r="B52" s="97"/>
      <c r="C52" s="97"/>
      <c r="D52" s="103" t="s">
        <v>564</v>
      </c>
      <c r="E52" s="104">
        <f>F52+I52</f>
        <v>1043165</v>
      </c>
      <c r="F52" s="92">
        <v>1043165</v>
      </c>
      <c r="G52" s="92">
        <v>855055</v>
      </c>
      <c r="H52" s="92"/>
      <c r="I52" s="92"/>
      <c r="J52" s="104">
        <f>K52+N52</f>
        <v>0</v>
      </c>
      <c r="K52" s="92"/>
      <c r="L52" s="92"/>
      <c r="M52" s="92"/>
      <c r="N52" s="92">
        <f t="shared" si="14"/>
        <v>0</v>
      </c>
      <c r="O52" s="92"/>
      <c r="P52" s="105">
        <f>E52+J52</f>
        <v>1043165</v>
      </c>
    </row>
    <row r="53" spans="1:17" ht="25.5" x14ac:dyDescent="0.2">
      <c r="A53" s="255" t="s">
        <v>223</v>
      </c>
      <c r="B53" s="30" t="s">
        <v>139</v>
      </c>
      <c r="C53" s="30" t="s">
        <v>156</v>
      </c>
      <c r="D53" s="62" t="s">
        <v>222</v>
      </c>
      <c r="E53" s="15">
        <f t="shared" si="12"/>
        <v>18049900</v>
      </c>
      <c r="F53" s="13">
        <v>18049900</v>
      </c>
      <c r="G53" s="13">
        <v>11956000</v>
      </c>
      <c r="H53" s="13">
        <v>2233700</v>
      </c>
      <c r="I53" s="13"/>
      <c r="J53" s="15">
        <f t="shared" si="13"/>
        <v>1299600</v>
      </c>
      <c r="K53" s="13">
        <v>651400</v>
      </c>
      <c r="L53" s="13">
        <v>150200</v>
      </c>
      <c r="M53" s="13">
        <v>63500</v>
      </c>
      <c r="N53" s="13">
        <f>O53+18200</f>
        <v>648200</v>
      </c>
      <c r="O53" s="13">
        <v>630000</v>
      </c>
      <c r="P53" s="14">
        <f t="shared" si="4"/>
        <v>19349500</v>
      </c>
    </row>
    <row r="54" spans="1:17" x14ac:dyDescent="0.2">
      <c r="A54" s="255" t="s">
        <v>226</v>
      </c>
      <c r="B54" s="30" t="s">
        <v>225</v>
      </c>
      <c r="C54" s="30" t="s">
        <v>157</v>
      </c>
      <c r="D54" s="62" t="s">
        <v>224</v>
      </c>
      <c r="E54" s="15">
        <f t="shared" si="12"/>
        <v>2811000</v>
      </c>
      <c r="F54" s="13">
        <v>2811000</v>
      </c>
      <c r="G54" s="13">
        <v>1996000</v>
      </c>
      <c r="H54" s="13">
        <v>230400</v>
      </c>
      <c r="I54" s="13"/>
      <c r="J54" s="15">
        <f t="shared" si="13"/>
        <v>0</v>
      </c>
      <c r="K54" s="13"/>
      <c r="L54" s="13"/>
      <c r="M54" s="13"/>
      <c r="N54" s="13">
        <f t="shared" si="14"/>
        <v>0</v>
      </c>
      <c r="O54" s="13"/>
      <c r="P54" s="14">
        <f t="shared" si="4"/>
        <v>2811000</v>
      </c>
    </row>
    <row r="55" spans="1:17" hidden="1" x14ac:dyDescent="0.2">
      <c r="A55" s="255">
        <v>1011190</v>
      </c>
      <c r="B55" s="30" t="s">
        <v>31</v>
      </c>
      <c r="C55" s="30" t="s">
        <v>157</v>
      </c>
      <c r="D55" s="62" t="s">
        <v>97</v>
      </c>
      <c r="E55" s="15">
        <f t="shared" si="12"/>
        <v>0</v>
      </c>
      <c r="F55" s="13"/>
      <c r="G55" s="13"/>
      <c r="H55" s="13"/>
      <c r="I55" s="13"/>
      <c r="J55" s="15">
        <f t="shared" si="13"/>
        <v>0</v>
      </c>
      <c r="K55" s="13"/>
      <c r="L55" s="13"/>
      <c r="M55" s="13"/>
      <c r="N55" s="13">
        <f t="shared" si="14"/>
        <v>0</v>
      </c>
      <c r="O55" s="13"/>
      <c r="P55" s="14">
        <f t="shared" si="4"/>
        <v>0</v>
      </c>
    </row>
    <row r="56" spans="1:17" hidden="1" x14ac:dyDescent="0.2">
      <c r="A56" s="255">
        <v>1011200</v>
      </c>
      <c r="B56" s="30" t="s">
        <v>32</v>
      </c>
      <c r="C56" s="30" t="s">
        <v>157</v>
      </c>
      <c r="D56" s="62" t="s">
        <v>98</v>
      </c>
      <c r="E56" s="15">
        <f t="shared" si="12"/>
        <v>0</v>
      </c>
      <c r="F56" s="13"/>
      <c r="G56" s="13"/>
      <c r="H56" s="13"/>
      <c r="I56" s="13"/>
      <c r="J56" s="15">
        <f t="shared" si="13"/>
        <v>0</v>
      </c>
      <c r="K56" s="13"/>
      <c r="L56" s="13"/>
      <c r="M56" s="13"/>
      <c r="N56" s="13">
        <f t="shared" si="14"/>
        <v>0</v>
      </c>
      <c r="O56" s="13"/>
      <c r="P56" s="14">
        <f t="shared" si="4"/>
        <v>0</v>
      </c>
    </row>
    <row r="57" spans="1:17" x14ac:dyDescent="0.2">
      <c r="A57" s="260" t="s">
        <v>229</v>
      </c>
      <c r="B57" s="182" t="s">
        <v>228</v>
      </c>
      <c r="C57" s="182"/>
      <c r="D57" s="183" t="s">
        <v>227</v>
      </c>
      <c r="E57" s="15">
        <f t="shared" si="12"/>
        <v>5343050</v>
      </c>
      <c r="F57" s="13">
        <f>F58+F60</f>
        <v>5343050</v>
      </c>
      <c r="G57" s="13">
        <f>G58+G60</f>
        <v>3683000</v>
      </c>
      <c r="H57" s="13">
        <f>H58+H60</f>
        <v>384200</v>
      </c>
      <c r="I57" s="13">
        <f>I58+I60</f>
        <v>0</v>
      </c>
      <c r="J57" s="15">
        <f t="shared" si="13"/>
        <v>125945</v>
      </c>
      <c r="K57" s="13">
        <f>K58+K60</f>
        <v>0</v>
      </c>
      <c r="L57" s="13">
        <f>L58+L60</f>
        <v>0</v>
      </c>
      <c r="M57" s="13">
        <f>M58+M60</f>
        <v>0</v>
      </c>
      <c r="N57" s="13">
        <f t="shared" si="14"/>
        <v>125945</v>
      </c>
      <c r="O57" s="13">
        <f>O58+O60</f>
        <v>125945</v>
      </c>
      <c r="P57" s="14">
        <f t="shared" si="4"/>
        <v>5468995</v>
      </c>
    </row>
    <row r="58" spans="1:17" s="85" customFormat="1" x14ac:dyDescent="0.2">
      <c r="A58" s="261" t="s">
        <v>443</v>
      </c>
      <c r="B58" s="185" t="s">
        <v>441</v>
      </c>
      <c r="C58" s="185" t="s">
        <v>157</v>
      </c>
      <c r="D58" s="186" t="s">
        <v>445</v>
      </c>
      <c r="E58" s="104">
        <f t="shared" si="12"/>
        <v>5179700</v>
      </c>
      <c r="F58" s="92">
        <v>5179700</v>
      </c>
      <c r="G58" s="92">
        <v>3683000</v>
      </c>
      <c r="H58" s="92">
        <v>384200</v>
      </c>
      <c r="I58" s="92"/>
      <c r="J58" s="104">
        <f t="shared" si="13"/>
        <v>125945</v>
      </c>
      <c r="K58" s="92"/>
      <c r="L58" s="92"/>
      <c r="M58" s="92"/>
      <c r="N58" s="92">
        <f t="shared" si="14"/>
        <v>125945</v>
      </c>
      <c r="O58" s="92">
        <v>125945</v>
      </c>
      <c r="P58" s="105">
        <f t="shared" si="4"/>
        <v>5305645</v>
      </c>
    </row>
    <row r="59" spans="1:17" s="85" customFormat="1" ht="38.25" x14ac:dyDescent="0.2">
      <c r="A59" s="261"/>
      <c r="B59" s="185"/>
      <c r="C59" s="185"/>
      <c r="D59" s="186" t="s">
        <v>564</v>
      </c>
      <c r="E59" s="104"/>
      <c r="F59" s="92"/>
      <c r="G59" s="92"/>
      <c r="H59" s="92"/>
      <c r="I59" s="92"/>
      <c r="J59" s="104">
        <f t="shared" si="13"/>
        <v>125945</v>
      </c>
      <c r="K59" s="92"/>
      <c r="L59" s="92"/>
      <c r="M59" s="92"/>
      <c r="N59" s="92">
        <f t="shared" si="14"/>
        <v>125945</v>
      </c>
      <c r="O59" s="92">
        <f>O58</f>
        <v>125945</v>
      </c>
      <c r="P59" s="105">
        <f t="shared" si="4"/>
        <v>125945</v>
      </c>
    </row>
    <row r="60" spans="1:17" s="85" customFormat="1" x14ac:dyDescent="0.2">
      <c r="A60" s="261" t="s">
        <v>444</v>
      </c>
      <c r="B60" s="185" t="s">
        <v>442</v>
      </c>
      <c r="C60" s="185" t="s">
        <v>157</v>
      </c>
      <c r="D60" s="186" t="s">
        <v>446</v>
      </c>
      <c r="E60" s="104">
        <f t="shared" si="12"/>
        <v>163350</v>
      </c>
      <c r="F60" s="92">
        <v>163350</v>
      </c>
      <c r="G60" s="92"/>
      <c r="H60" s="92"/>
      <c r="I60" s="92"/>
      <c r="J60" s="104">
        <f t="shared" si="13"/>
        <v>0</v>
      </c>
      <c r="K60" s="92"/>
      <c r="L60" s="92"/>
      <c r="M60" s="92"/>
      <c r="N60" s="92">
        <f t="shared" si="14"/>
        <v>0</v>
      </c>
      <c r="O60" s="92"/>
      <c r="P60" s="105">
        <f t="shared" si="4"/>
        <v>163350</v>
      </c>
    </row>
    <row r="61" spans="1:17" s="167" customFormat="1" ht="25.5" hidden="1" x14ac:dyDescent="0.2">
      <c r="A61" s="262" t="s">
        <v>481</v>
      </c>
      <c r="B61" s="209" t="s">
        <v>24</v>
      </c>
      <c r="C61" s="209" t="s">
        <v>157</v>
      </c>
      <c r="D61" s="184" t="s">
        <v>482</v>
      </c>
      <c r="E61" s="15">
        <f t="shared" si="12"/>
        <v>0</v>
      </c>
      <c r="F61" s="13"/>
      <c r="G61" s="13"/>
      <c r="H61" s="13"/>
      <c r="I61" s="13"/>
      <c r="J61" s="15">
        <f t="shared" si="13"/>
        <v>0</v>
      </c>
      <c r="K61" s="13"/>
      <c r="L61" s="13"/>
      <c r="M61" s="13"/>
      <c r="N61" s="13">
        <f t="shared" si="14"/>
        <v>0</v>
      </c>
      <c r="O61" s="13"/>
      <c r="P61" s="14">
        <f t="shared" si="4"/>
        <v>0</v>
      </c>
    </row>
    <row r="62" spans="1:17" x14ac:dyDescent="0.2">
      <c r="A62" s="253" t="s">
        <v>192</v>
      </c>
      <c r="B62" s="26"/>
      <c r="C62" s="27"/>
      <c r="D62" s="280" t="s">
        <v>102</v>
      </c>
      <c r="E62" s="10">
        <f>E67</f>
        <v>199460131</v>
      </c>
      <c r="F62" s="10">
        <f t="shared" ref="F62:O62" si="15">F67</f>
        <v>199460131</v>
      </c>
      <c r="G62" s="10">
        <f t="shared" si="15"/>
        <v>868100</v>
      </c>
      <c r="H62" s="10">
        <f t="shared" si="15"/>
        <v>17700</v>
      </c>
      <c r="I62" s="10">
        <f t="shared" si="15"/>
        <v>0</v>
      </c>
      <c r="J62" s="10">
        <f t="shared" si="15"/>
        <v>13347695</v>
      </c>
      <c r="K62" s="10">
        <f t="shared" si="15"/>
        <v>4066700</v>
      </c>
      <c r="L62" s="10">
        <f t="shared" si="15"/>
        <v>0</v>
      </c>
      <c r="M62" s="10">
        <f t="shared" si="15"/>
        <v>0</v>
      </c>
      <c r="N62" s="10">
        <f t="shared" si="15"/>
        <v>9280995</v>
      </c>
      <c r="O62" s="10">
        <f t="shared" si="15"/>
        <v>9258995</v>
      </c>
      <c r="P62" s="14">
        <f t="shared" si="4"/>
        <v>212807826</v>
      </c>
      <c r="Q62" s="235"/>
    </row>
    <row r="63" spans="1:17" s="85" customFormat="1" x14ac:dyDescent="0.2">
      <c r="A63" s="256"/>
      <c r="B63" s="101"/>
      <c r="C63" s="286"/>
      <c r="D63" s="282" t="s">
        <v>104</v>
      </c>
      <c r="E63" s="121">
        <f>F63+I63</f>
        <v>124537200</v>
      </c>
      <c r="F63" s="102">
        <f>F70+F75+F83</f>
        <v>124537200</v>
      </c>
      <c r="G63" s="102">
        <f>SUM(G70+G72+G75+G77+G86+G81+G98+G90+G93)</f>
        <v>0</v>
      </c>
      <c r="H63" s="102">
        <f>SUM(H70+H72+H75+H77+H86+H81+H98+H90+H93)</f>
        <v>0</v>
      </c>
      <c r="I63" s="102">
        <f>SUM(I70+I72+I75+I77+I86+I81+I98+I90+I93)</f>
        <v>0</v>
      </c>
      <c r="J63" s="102">
        <f t="shared" ref="J63:O63" si="16">SUM(J70+J72+J75+J77+J86+J81+J98)</f>
        <v>0</v>
      </c>
      <c r="K63" s="102">
        <f t="shared" si="16"/>
        <v>0</v>
      </c>
      <c r="L63" s="102">
        <f t="shared" si="16"/>
        <v>0</v>
      </c>
      <c r="M63" s="102">
        <f t="shared" si="16"/>
        <v>0</v>
      </c>
      <c r="N63" s="102">
        <f t="shared" si="16"/>
        <v>0</v>
      </c>
      <c r="O63" s="102">
        <f t="shared" si="16"/>
        <v>0</v>
      </c>
      <c r="P63" s="105">
        <f t="shared" si="4"/>
        <v>124537200</v>
      </c>
    </row>
    <row r="64" spans="1:17" s="85" customFormat="1" ht="25.5" x14ac:dyDescent="0.2">
      <c r="A64" s="256"/>
      <c r="B64" s="101"/>
      <c r="C64" s="286"/>
      <c r="D64" s="282" t="s">
        <v>528</v>
      </c>
      <c r="E64" s="121">
        <f>F64+I64</f>
        <v>1298300</v>
      </c>
      <c r="F64" s="102">
        <f>F72+F84</f>
        <v>1298300</v>
      </c>
      <c r="G64" s="102"/>
      <c r="H64" s="102"/>
      <c r="I64" s="102"/>
      <c r="J64" s="102">
        <f>K64+N64</f>
        <v>118800</v>
      </c>
      <c r="K64" s="102"/>
      <c r="L64" s="102"/>
      <c r="M64" s="102"/>
      <c r="N64" s="102">
        <f>O64</f>
        <v>118800</v>
      </c>
      <c r="O64" s="102">
        <f>O84</f>
        <v>118800</v>
      </c>
      <c r="P64" s="105">
        <f t="shared" si="4"/>
        <v>1417100</v>
      </c>
    </row>
    <row r="65" spans="1:16" s="85" customFormat="1" ht="25.5" x14ac:dyDescent="0.2">
      <c r="A65" s="256"/>
      <c r="B65" s="101"/>
      <c r="C65" s="338"/>
      <c r="D65" s="323" t="s">
        <v>544</v>
      </c>
      <c r="E65" s="333">
        <f>F65+I65</f>
        <v>0</v>
      </c>
      <c r="F65" s="102"/>
      <c r="G65" s="102"/>
      <c r="H65" s="102"/>
      <c r="I65" s="102"/>
      <c r="J65" s="102">
        <f>K65+N65</f>
        <v>5150000</v>
      </c>
      <c r="K65" s="102"/>
      <c r="L65" s="102"/>
      <c r="M65" s="102"/>
      <c r="N65" s="102">
        <f>N73+N78</f>
        <v>5150000</v>
      </c>
      <c r="O65" s="102">
        <f>O73+O78</f>
        <v>5150000</v>
      </c>
      <c r="P65" s="105">
        <f t="shared" si="4"/>
        <v>5150000</v>
      </c>
    </row>
    <row r="66" spans="1:16" s="85" customFormat="1" ht="25.5" x14ac:dyDescent="0.2">
      <c r="A66" s="256"/>
      <c r="B66" s="321"/>
      <c r="C66" s="175"/>
      <c r="D66" s="282" t="s">
        <v>574</v>
      </c>
      <c r="E66" s="336"/>
      <c r="F66" s="337"/>
      <c r="G66" s="102"/>
      <c r="H66" s="102"/>
      <c r="I66" s="102"/>
      <c r="J66" s="102">
        <f>K66+N66</f>
        <v>903355</v>
      </c>
      <c r="K66" s="102"/>
      <c r="L66" s="102"/>
      <c r="M66" s="102"/>
      <c r="N66" s="102">
        <f>O66</f>
        <v>903355</v>
      </c>
      <c r="O66" s="102">
        <f>O102</f>
        <v>903355</v>
      </c>
      <c r="P66" s="105">
        <f t="shared" si="4"/>
        <v>903355</v>
      </c>
    </row>
    <row r="67" spans="1:16" s="80" customFormat="1" ht="16.5" customHeight="1" x14ac:dyDescent="0.2">
      <c r="A67" s="263" t="s">
        <v>230</v>
      </c>
      <c r="B67" s="81"/>
      <c r="C67" s="339"/>
      <c r="D67" s="287" t="s">
        <v>102</v>
      </c>
      <c r="E67" s="340">
        <f>SUM(E69+E68+E71+E74+E76+E85+E79+E95+E87)</f>
        <v>199460131</v>
      </c>
      <c r="F67" s="82">
        <f>SUM(F69+F68+F71+F74+F76+F85+F79+F95+F87)</f>
        <v>199460131</v>
      </c>
      <c r="G67" s="82">
        <f>SUM(G69+G68+G71+G74+G76+G85+G79+G95+G87)</f>
        <v>868100</v>
      </c>
      <c r="H67" s="82">
        <f>SUM(H69+H68+H71+H74+H76+H85+H79+H95+H87)</f>
        <v>17700</v>
      </c>
      <c r="I67" s="82">
        <f>SUM(I69+I68+I71+I74+I76+I85+I79+I95+I87)</f>
        <v>0</v>
      </c>
      <c r="J67" s="82">
        <f t="shared" ref="J67:O67" si="17">SUM(J69+J68+J71+J74+J76+J85+J79+J95+J87+J100)</f>
        <v>13347695</v>
      </c>
      <c r="K67" s="82">
        <f t="shared" si="17"/>
        <v>4066700</v>
      </c>
      <c r="L67" s="82">
        <f t="shared" si="17"/>
        <v>0</v>
      </c>
      <c r="M67" s="82">
        <f t="shared" si="17"/>
        <v>0</v>
      </c>
      <c r="N67" s="82">
        <f t="shared" si="17"/>
        <v>9280995</v>
      </c>
      <c r="O67" s="82">
        <f t="shared" si="17"/>
        <v>9258995</v>
      </c>
      <c r="P67" s="14">
        <f t="shared" si="4"/>
        <v>212807826</v>
      </c>
    </row>
    <row r="68" spans="1:16" s="7" customFormat="1" ht="25.5" x14ac:dyDescent="0.2">
      <c r="A68" s="255" t="s">
        <v>231</v>
      </c>
      <c r="B68" s="29" t="s">
        <v>214</v>
      </c>
      <c r="C68" s="29" t="s">
        <v>138</v>
      </c>
      <c r="D68" s="55" t="s">
        <v>213</v>
      </c>
      <c r="E68" s="15">
        <f t="shared" ref="E68:E98" si="18">F68+I68</f>
        <v>1206900</v>
      </c>
      <c r="F68" s="13">
        <v>1206900</v>
      </c>
      <c r="G68" s="13">
        <v>868100</v>
      </c>
      <c r="H68" s="13">
        <v>17700</v>
      </c>
      <c r="I68" s="13"/>
      <c r="J68" s="15">
        <f t="shared" ref="J68:J102" si="19">K68+N68</f>
        <v>0</v>
      </c>
      <c r="K68" s="13"/>
      <c r="L68" s="13"/>
      <c r="M68" s="13"/>
      <c r="N68" s="13">
        <f>O68</f>
        <v>0</v>
      </c>
      <c r="O68" s="13"/>
      <c r="P68" s="14">
        <f t="shared" si="4"/>
        <v>1206900</v>
      </c>
    </row>
    <row r="69" spans="1:16" x14ac:dyDescent="0.2">
      <c r="A69" s="255" t="s">
        <v>232</v>
      </c>
      <c r="B69" s="12" t="s">
        <v>35</v>
      </c>
      <c r="C69" s="12" t="s">
        <v>3</v>
      </c>
      <c r="D69" s="58" t="s">
        <v>103</v>
      </c>
      <c r="E69" s="15">
        <f t="shared" si="18"/>
        <v>126862392</v>
      </c>
      <c r="F69" s="13">
        <v>126862392</v>
      </c>
      <c r="G69" s="13"/>
      <c r="H69" s="13"/>
      <c r="I69" s="13"/>
      <c r="J69" s="15">
        <f t="shared" si="19"/>
        <v>8582000</v>
      </c>
      <c r="K69" s="13">
        <v>3958800</v>
      </c>
      <c r="L69" s="13"/>
      <c r="M69" s="13"/>
      <c r="N69" s="13">
        <f>O69+22000</f>
        <v>4623200</v>
      </c>
      <c r="O69" s="13">
        <v>4601200</v>
      </c>
      <c r="P69" s="14">
        <f t="shared" si="4"/>
        <v>135444392</v>
      </c>
    </row>
    <row r="70" spans="1:16" x14ac:dyDescent="0.2">
      <c r="A70" s="255"/>
      <c r="B70" s="12"/>
      <c r="C70" s="12"/>
      <c r="D70" s="108" t="s">
        <v>104</v>
      </c>
      <c r="E70" s="104">
        <f t="shared" si="18"/>
        <v>84319600</v>
      </c>
      <c r="F70" s="92">
        <v>84319600</v>
      </c>
      <c r="G70" s="13"/>
      <c r="H70" s="13"/>
      <c r="I70" s="13"/>
      <c r="J70" s="15">
        <f t="shared" si="19"/>
        <v>0</v>
      </c>
      <c r="K70" s="13"/>
      <c r="L70" s="13"/>
      <c r="M70" s="13"/>
      <c r="N70" s="13">
        <f t="shared" ref="N70:N102" si="20">O70</f>
        <v>0</v>
      </c>
      <c r="O70" s="13"/>
      <c r="P70" s="14">
        <f t="shared" si="4"/>
        <v>84319600</v>
      </c>
    </row>
    <row r="71" spans="1:16" s="51" customFormat="1" ht="25.5" hidden="1" x14ac:dyDescent="0.2">
      <c r="A71" s="257">
        <v>1412020</v>
      </c>
      <c r="B71" s="12" t="s">
        <v>36</v>
      </c>
      <c r="C71" s="12" t="s">
        <v>3</v>
      </c>
      <c r="D71" s="289" t="s">
        <v>105</v>
      </c>
      <c r="E71" s="104">
        <f t="shared" si="18"/>
        <v>0</v>
      </c>
      <c r="F71" s="92"/>
      <c r="G71" s="13"/>
      <c r="H71" s="13"/>
      <c r="I71" s="13"/>
      <c r="J71" s="15">
        <f t="shared" si="19"/>
        <v>0</v>
      </c>
      <c r="K71" s="13"/>
      <c r="L71" s="13"/>
      <c r="M71" s="13"/>
      <c r="N71" s="13">
        <f t="shared" si="20"/>
        <v>0</v>
      </c>
      <c r="O71" s="13"/>
      <c r="P71" s="14">
        <f t="shared" si="4"/>
        <v>0</v>
      </c>
    </row>
    <row r="72" spans="1:16" ht="30" customHeight="1" x14ac:dyDescent="0.2">
      <c r="A72" s="255"/>
      <c r="B72" s="12"/>
      <c r="C72" s="288"/>
      <c r="D72" s="282" t="s">
        <v>528</v>
      </c>
      <c r="E72" s="121">
        <f t="shared" si="18"/>
        <v>400000</v>
      </c>
      <c r="F72" s="92">
        <v>400000</v>
      </c>
      <c r="G72" s="13"/>
      <c r="H72" s="13"/>
      <c r="I72" s="13"/>
      <c r="J72" s="15">
        <f t="shared" si="19"/>
        <v>0</v>
      </c>
      <c r="K72" s="13"/>
      <c r="L72" s="13"/>
      <c r="M72" s="13"/>
      <c r="N72" s="13">
        <f t="shared" si="20"/>
        <v>0</v>
      </c>
      <c r="O72" s="13"/>
      <c r="P72" s="14">
        <f t="shared" si="4"/>
        <v>400000</v>
      </c>
    </row>
    <row r="73" spans="1:16" ht="30" customHeight="1" x14ac:dyDescent="0.2">
      <c r="A73" s="255"/>
      <c r="B73" s="12"/>
      <c r="C73" s="288"/>
      <c r="D73" s="282" t="s">
        <v>544</v>
      </c>
      <c r="E73" s="121"/>
      <c r="F73" s="92"/>
      <c r="G73" s="13"/>
      <c r="H73" s="13"/>
      <c r="I73" s="13"/>
      <c r="J73" s="104">
        <f t="shared" si="19"/>
        <v>3078750</v>
      </c>
      <c r="K73" s="13"/>
      <c r="L73" s="13"/>
      <c r="M73" s="13"/>
      <c r="N73" s="92">
        <f>O73</f>
        <v>3078750</v>
      </c>
      <c r="O73" s="92">
        <v>3078750</v>
      </c>
      <c r="P73" s="14">
        <f t="shared" si="4"/>
        <v>3078750</v>
      </c>
    </row>
    <row r="74" spans="1:16" x14ac:dyDescent="0.2">
      <c r="A74" s="255" t="s">
        <v>234</v>
      </c>
      <c r="B74" s="12" t="s">
        <v>233</v>
      </c>
      <c r="C74" s="12" t="s">
        <v>4</v>
      </c>
      <c r="D74" s="290" t="s">
        <v>106</v>
      </c>
      <c r="E74" s="15">
        <f t="shared" si="18"/>
        <v>28524300</v>
      </c>
      <c r="F74" s="13">
        <v>28524300</v>
      </c>
      <c r="G74" s="13"/>
      <c r="H74" s="13"/>
      <c r="I74" s="13"/>
      <c r="J74" s="15">
        <f t="shared" si="19"/>
        <v>2770950</v>
      </c>
      <c r="K74" s="13">
        <v>92700</v>
      </c>
      <c r="L74" s="13"/>
      <c r="M74" s="13"/>
      <c r="N74" s="13">
        <f t="shared" si="20"/>
        <v>2678250</v>
      </c>
      <c r="O74" s="13">
        <v>2678250</v>
      </c>
      <c r="P74" s="14">
        <f t="shared" si="4"/>
        <v>31295250</v>
      </c>
    </row>
    <row r="75" spans="1:16" x14ac:dyDescent="0.2">
      <c r="A75" s="255"/>
      <c r="B75" s="12"/>
      <c r="C75" s="12"/>
      <c r="D75" s="103" t="s">
        <v>104</v>
      </c>
      <c r="E75" s="15">
        <f t="shared" si="18"/>
        <v>19378200</v>
      </c>
      <c r="F75" s="13">
        <v>19378200</v>
      </c>
      <c r="G75" s="13"/>
      <c r="H75" s="13"/>
      <c r="I75" s="13"/>
      <c r="J75" s="15">
        <f t="shared" si="19"/>
        <v>0</v>
      </c>
      <c r="K75" s="13"/>
      <c r="L75" s="13"/>
      <c r="M75" s="13"/>
      <c r="N75" s="13">
        <f t="shared" si="20"/>
        <v>0</v>
      </c>
      <c r="O75" s="13"/>
    </row>
    <row r="76" spans="1:16" s="134" customFormat="1" hidden="1" x14ac:dyDescent="0.2">
      <c r="A76" s="264" t="s">
        <v>237</v>
      </c>
      <c r="B76" s="127" t="s">
        <v>236</v>
      </c>
      <c r="C76" s="127" t="s">
        <v>6</v>
      </c>
      <c r="D76" s="135" t="s">
        <v>235</v>
      </c>
      <c r="E76" s="131">
        <f t="shared" si="18"/>
        <v>0</v>
      </c>
      <c r="F76" s="132"/>
      <c r="G76" s="132"/>
      <c r="H76" s="132"/>
      <c r="I76" s="132"/>
      <c r="J76" s="131">
        <f t="shared" si="19"/>
        <v>0</v>
      </c>
      <c r="K76" s="132"/>
      <c r="L76" s="132"/>
      <c r="M76" s="132"/>
      <c r="N76" s="13">
        <f t="shared" si="20"/>
        <v>0</v>
      </c>
      <c r="O76" s="132"/>
      <c r="P76" s="133">
        <f t="shared" si="4"/>
        <v>0</v>
      </c>
    </row>
    <row r="77" spans="1:16" hidden="1" x14ac:dyDescent="0.2">
      <c r="A77" s="255"/>
      <c r="B77" s="12"/>
      <c r="C77" s="12"/>
      <c r="D77" s="103" t="s">
        <v>104</v>
      </c>
      <c r="E77" s="15">
        <f t="shared" si="18"/>
        <v>0</v>
      </c>
      <c r="F77" s="13"/>
      <c r="G77" s="13"/>
      <c r="H77" s="13"/>
      <c r="I77" s="13"/>
      <c r="J77" s="15">
        <f t="shared" si="19"/>
        <v>0</v>
      </c>
      <c r="K77" s="13"/>
      <c r="L77" s="13"/>
      <c r="M77" s="13"/>
      <c r="N77" s="13">
        <f t="shared" si="20"/>
        <v>0</v>
      </c>
      <c r="O77" s="13"/>
      <c r="P77" s="14">
        <f t="shared" si="4"/>
        <v>0</v>
      </c>
    </row>
    <row r="78" spans="1:16" ht="25.5" x14ac:dyDescent="0.2">
      <c r="A78" s="255"/>
      <c r="B78" s="12"/>
      <c r="C78" s="288"/>
      <c r="D78" s="282" t="s">
        <v>544</v>
      </c>
      <c r="E78" s="116"/>
      <c r="F78" s="13"/>
      <c r="G78" s="13"/>
      <c r="H78" s="13"/>
      <c r="I78" s="13"/>
      <c r="J78" s="104">
        <f t="shared" si="19"/>
        <v>2071250</v>
      </c>
      <c r="K78" s="13"/>
      <c r="L78" s="13"/>
      <c r="M78" s="13"/>
      <c r="N78" s="92">
        <f t="shared" ref="N78:N83" si="21">O78</f>
        <v>2071250</v>
      </c>
      <c r="O78" s="92">
        <v>2071250</v>
      </c>
      <c r="P78" s="14">
        <f>E75+J75</f>
        <v>19378200</v>
      </c>
    </row>
    <row r="79" spans="1:16" s="167" customFormat="1" x14ac:dyDescent="0.2">
      <c r="A79" s="258" t="s">
        <v>242</v>
      </c>
      <c r="B79" s="31" t="s">
        <v>241</v>
      </c>
      <c r="C79" s="31"/>
      <c r="D79" s="184" t="s">
        <v>483</v>
      </c>
      <c r="E79" s="15">
        <f t="shared" ref="E79:E84" si="22">F79+I79</f>
        <v>24793500</v>
      </c>
      <c r="F79" s="13">
        <f>F80</f>
        <v>24793500</v>
      </c>
      <c r="G79" s="13">
        <f>G80</f>
        <v>0</v>
      </c>
      <c r="H79" s="13">
        <f>H80</f>
        <v>0</v>
      </c>
      <c r="I79" s="13">
        <f>I80</f>
        <v>0</v>
      </c>
      <c r="J79" s="15">
        <f>K79+N79</f>
        <v>118800</v>
      </c>
      <c r="K79" s="13">
        <f>K80</f>
        <v>0</v>
      </c>
      <c r="L79" s="13">
        <f>L80</f>
        <v>0</v>
      </c>
      <c r="M79" s="13">
        <f>M80</f>
        <v>0</v>
      </c>
      <c r="N79" s="13">
        <f t="shared" si="21"/>
        <v>118800</v>
      </c>
      <c r="O79" s="13">
        <f>O80</f>
        <v>118800</v>
      </c>
      <c r="P79" s="14">
        <f>E79+J79</f>
        <v>24912300</v>
      </c>
    </row>
    <row r="80" spans="1:16" s="85" customFormat="1" ht="25.5" x14ac:dyDescent="0.2">
      <c r="A80" s="256" t="s">
        <v>245</v>
      </c>
      <c r="B80" s="168" t="s">
        <v>244</v>
      </c>
      <c r="C80" s="168" t="s">
        <v>511</v>
      </c>
      <c r="D80" s="169" t="s">
        <v>243</v>
      </c>
      <c r="E80" s="104">
        <f t="shared" si="22"/>
        <v>24793500</v>
      </c>
      <c r="F80" s="92">
        <v>24793500</v>
      </c>
      <c r="G80" s="92"/>
      <c r="H80" s="92"/>
      <c r="I80" s="92"/>
      <c r="J80" s="104">
        <f>K80+N80</f>
        <v>118800</v>
      </c>
      <c r="K80" s="92"/>
      <c r="L80" s="92"/>
      <c r="M80" s="92"/>
      <c r="N80" s="92">
        <f t="shared" si="21"/>
        <v>118800</v>
      </c>
      <c r="O80" s="92">
        <v>118800</v>
      </c>
      <c r="P80" s="14">
        <f>E80+J80</f>
        <v>24912300</v>
      </c>
    </row>
    <row r="81" spans="1:16" s="134" customFormat="1" hidden="1" x14ac:dyDescent="0.2">
      <c r="A81" s="264"/>
      <c r="B81" s="127"/>
      <c r="C81" s="127"/>
      <c r="D81" s="140" t="s">
        <v>104</v>
      </c>
      <c r="E81" s="104">
        <f t="shared" si="22"/>
        <v>0</v>
      </c>
      <c r="F81" s="132"/>
      <c r="G81" s="132"/>
      <c r="H81" s="132"/>
      <c r="I81" s="132"/>
      <c r="J81" s="104">
        <f>K81+N81</f>
        <v>0</v>
      </c>
      <c r="K81" s="132"/>
      <c r="L81" s="132"/>
      <c r="M81" s="132"/>
      <c r="N81" s="92">
        <f t="shared" si="21"/>
        <v>0</v>
      </c>
      <c r="O81" s="132"/>
      <c r="P81" s="14">
        <f>E81+J81</f>
        <v>0</v>
      </c>
    </row>
    <row r="82" spans="1:16" s="134" customFormat="1" ht="31.5" hidden="1" customHeight="1" x14ac:dyDescent="0.2">
      <c r="A82" s="264"/>
      <c r="B82" s="127"/>
      <c r="C82" s="127"/>
      <c r="D82" s="139" t="s">
        <v>180</v>
      </c>
      <c r="E82" s="104">
        <f t="shared" si="22"/>
        <v>0</v>
      </c>
      <c r="F82" s="132"/>
      <c r="G82" s="132"/>
      <c r="H82" s="132"/>
      <c r="I82" s="132"/>
      <c r="J82" s="104">
        <f>K82+N82</f>
        <v>0</v>
      </c>
      <c r="K82" s="132"/>
      <c r="L82" s="132"/>
      <c r="M82" s="132"/>
      <c r="N82" s="92">
        <f t="shared" si="21"/>
        <v>0</v>
      </c>
      <c r="O82" s="132"/>
      <c r="P82" s="14">
        <f>E82+J82</f>
        <v>0</v>
      </c>
    </row>
    <row r="83" spans="1:16" s="204" customFormat="1" ht="15" customHeight="1" x14ac:dyDescent="0.2">
      <c r="A83" s="265"/>
      <c r="B83" s="203"/>
      <c r="C83" s="203"/>
      <c r="D83" s="205" t="s">
        <v>104</v>
      </c>
      <c r="E83" s="104">
        <f t="shared" si="22"/>
        <v>20839400</v>
      </c>
      <c r="F83" s="92">
        <v>20839400</v>
      </c>
      <c r="G83" s="137"/>
      <c r="H83" s="137"/>
      <c r="I83" s="137"/>
      <c r="J83" s="104">
        <f>K83+N83</f>
        <v>0</v>
      </c>
      <c r="K83" s="137"/>
      <c r="L83" s="137"/>
      <c r="M83" s="137"/>
      <c r="N83" s="92">
        <f t="shared" si="21"/>
        <v>0</v>
      </c>
      <c r="O83" s="137"/>
      <c r="P83" s="14">
        <f>E83+J83</f>
        <v>20839400</v>
      </c>
    </row>
    <row r="84" spans="1:16" s="204" customFormat="1" ht="28.5" customHeight="1" x14ac:dyDescent="0.2">
      <c r="A84" s="265"/>
      <c r="B84" s="203"/>
      <c r="C84" s="203"/>
      <c r="D84" s="205" t="s">
        <v>528</v>
      </c>
      <c r="E84" s="104">
        <f t="shared" si="22"/>
        <v>898300</v>
      </c>
      <c r="F84" s="92">
        <v>898300</v>
      </c>
      <c r="G84" s="137"/>
      <c r="H84" s="137"/>
      <c r="I84" s="137"/>
      <c r="J84" s="15">
        <f t="shared" si="19"/>
        <v>118800</v>
      </c>
      <c r="K84" s="137"/>
      <c r="L84" s="137"/>
      <c r="M84" s="137"/>
      <c r="N84" s="92">
        <f>O84</f>
        <v>118800</v>
      </c>
      <c r="O84" s="137">
        <v>118800</v>
      </c>
      <c r="P84" s="14">
        <f t="shared" si="4"/>
        <v>1017100</v>
      </c>
    </row>
    <row r="85" spans="1:16" x14ac:dyDescent="0.2">
      <c r="A85" s="255" t="s">
        <v>240</v>
      </c>
      <c r="B85" s="12" t="s">
        <v>239</v>
      </c>
      <c r="C85" s="12" t="s">
        <v>7</v>
      </c>
      <c r="D85" s="66" t="s">
        <v>238</v>
      </c>
      <c r="E85" s="15">
        <f t="shared" si="18"/>
        <v>138900</v>
      </c>
      <c r="F85" s="13">
        <v>138900</v>
      </c>
      <c r="G85" s="13"/>
      <c r="H85" s="13"/>
      <c r="I85" s="13"/>
      <c r="J85" s="15">
        <f t="shared" si="19"/>
        <v>0</v>
      </c>
      <c r="K85" s="13"/>
      <c r="L85" s="13"/>
      <c r="M85" s="13"/>
      <c r="N85" s="13">
        <f t="shared" si="20"/>
        <v>0</v>
      </c>
      <c r="O85" s="13"/>
      <c r="P85" s="14">
        <f t="shared" si="4"/>
        <v>138900</v>
      </c>
    </row>
    <row r="86" spans="1:16" hidden="1" x14ac:dyDescent="0.2">
      <c r="A86" s="255"/>
      <c r="B86" s="12"/>
      <c r="C86" s="12"/>
      <c r="D86" s="108" t="s">
        <v>104</v>
      </c>
      <c r="E86" s="15">
        <f t="shared" si="18"/>
        <v>0</v>
      </c>
      <c r="F86" s="13"/>
      <c r="G86" s="13"/>
      <c r="H86" s="13"/>
      <c r="I86" s="13"/>
      <c r="J86" s="15">
        <f t="shared" si="19"/>
        <v>0</v>
      </c>
      <c r="K86" s="13"/>
      <c r="L86" s="13"/>
      <c r="M86" s="13"/>
      <c r="N86" s="13">
        <f t="shared" si="20"/>
        <v>0</v>
      </c>
      <c r="O86" s="13"/>
      <c r="P86" s="14">
        <f t="shared" si="4"/>
        <v>0</v>
      </c>
    </row>
    <row r="87" spans="1:16" x14ac:dyDescent="0.2">
      <c r="A87" s="255" t="s">
        <v>247</v>
      </c>
      <c r="B87" s="12" t="s">
        <v>37</v>
      </c>
      <c r="C87" s="12"/>
      <c r="D87" s="64" t="s">
        <v>246</v>
      </c>
      <c r="E87" s="15">
        <f t="shared" si="18"/>
        <v>8723400</v>
      </c>
      <c r="F87" s="13">
        <f>F88+F89+F92</f>
        <v>8723400</v>
      </c>
      <c r="G87" s="13">
        <f>G88+G89+G92</f>
        <v>0</v>
      </c>
      <c r="H87" s="13">
        <f>H88+H89+H92</f>
        <v>0</v>
      </c>
      <c r="I87" s="13">
        <f>I88+I89+I92</f>
        <v>0</v>
      </c>
      <c r="J87" s="15">
        <f t="shared" si="19"/>
        <v>0</v>
      </c>
      <c r="K87" s="13">
        <f>K88+K89+K92</f>
        <v>0</v>
      </c>
      <c r="L87" s="13">
        <f>L88+L89+L92</f>
        <v>0</v>
      </c>
      <c r="M87" s="13">
        <f>M88+M89+M92</f>
        <v>0</v>
      </c>
      <c r="N87" s="13">
        <f t="shared" si="20"/>
        <v>0</v>
      </c>
      <c r="O87" s="13">
        <f>O88+O89+O92</f>
        <v>0</v>
      </c>
      <c r="P87" s="14">
        <f t="shared" ref="P87:P94" si="23">E87+J87</f>
        <v>8723400</v>
      </c>
    </row>
    <row r="88" spans="1:16" s="85" customFormat="1" x14ac:dyDescent="0.2">
      <c r="A88" s="256" t="s">
        <v>250</v>
      </c>
      <c r="B88" s="83" t="s">
        <v>249</v>
      </c>
      <c r="C88" s="83" t="s">
        <v>8</v>
      </c>
      <c r="D88" s="72" t="s">
        <v>248</v>
      </c>
      <c r="E88" s="104">
        <f t="shared" si="18"/>
        <v>800000</v>
      </c>
      <c r="F88" s="84">
        <v>800000</v>
      </c>
      <c r="G88" s="84"/>
      <c r="H88" s="84"/>
      <c r="I88" s="84"/>
      <c r="J88" s="15">
        <f t="shared" si="19"/>
        <v>0</v>
      </c>
      <c r="K88" s="84"/>
      <c r="L88" s="84"/>
      <c r="M88" s="84"/>
      <c r="N88" s="92">
        <f t="shared" si="20"/>
        <v>0</v>
      </c>
      <c r="O88" s="84"/>
      <c r="P88" s="14">
        <f t="shared" si="23"/>
        <v>800000</v>
      </c>
    </row>
    <row r="89" spans="1:16" s="85" customFormat="1" x14ac:dyDescent="0.2">
      <c r="A89" s="256" t="s">
        <v>253</v>
      </c>
      <c r="B89" s="83" t="s">
        <v>252</v>
      </c>
      <c r="C89" s="83" t="s">
        <v>8</v>
      </c>
      <c r="D89" s="72" t="s">
        <v>251</v>
      </c>
      <c r="E89" s="104">
        <f t="shared" si="18"/>
        <v>2310531</v>
      </c>
      <c r="F89" s="84">
        <v>2310531</v>
      </c>
      <c r="G89" s="84"/>
      <c r="H89" s="84"/>
      <c r="I89" s="84"/>
      <c r="J89" s="15">
        <f t="shared" si="19"/>
        <v>0</v>
      </c>
      <c r="K89" s="84"/>
      <c r="L89" s="84"/>
      <c r="M89" s="84"/>
      <c r="N89" s="92">
        <f t="shared" si="20"/>
        <v>0</v>
      </c>
      <c r="O89" s="84"/>
      <c r="P89" s="14">
        <f t="shared" si="23"/>
        <v>2310531</v>
      </c>
    </row>
    <row r="90" spans="1:16" s="85" customFormat="1" hidden="1" x14ac:dyDescent="0.2">
      <c r="A90" s="256"/>
      <c r="B90" s="83"/>
      <c r="C90" s="83"/>
      <c r="D90" s="72" t="s">
        <v>104</v>
      </c>
      <c r="E90" s="104"/>
      <c r="F90" s="84"/>
      <c r="G90" s="84"/>
      <c r="H90" s="84"/>
      <c r="I90" s="84"/>
      <c r="J90" s="15"/>
      <c r="K90" s="84"/>
      <c r="L90" s="84"/>
      <c r="M90" s="84"/>
      <c r="N90" s="92"/>
      <c r="O90" s="84"/>
      <c r="P90" s="14">
        <f t="shared" si="23"/>
        <v>0</v>
      </c>
    </row>
    <row r="91" spans="1:16" s="85" customFormat="1" ht="25.5" x14ac:dyDescent="0.2">
      <c r="A91" s="256"/>
      <c r="B91" s="83"/>
      <c r="C91" s="83"/>
      <c r="D91" s="72" t="s">
        <v>545</v>
      </c>
      <c r="E91" s="104">
        <v>2310531</v>
      </c>
      <c r="F91" s="84">
        <v>2310531</v>
      </c>
      <c r="G91" s="84"/>
      <c r="H91" s="84"/>
      <c r="I91" s="84"/>
      <c r="J91" s="15"/>
      <c r="K91" s="84"/>
      <c r="L91" s="84"/>
      <c r="M91" s="84"/>
      <c r="N91" s="92"/>
      <c r="O91" s="84"/>
      <c r="P91" s="14">
        <f t="shared" si="23"/>
        <v>2310531</v>
      </c>
    </row>
    <row r="92" spans="1:16" s="85" customFormat="1" x14ac:dyDescent="0.2">
      <c r="A92" s="256" t="s">
        <v>256</v>
      </c>
      <c r="B92" s="83" t="s">
        <v>255</v>
      </c>
      <c r="C92" s="83" t="s">
        <v>8</v>
      </c>
      <c r="D92" s="72" t="s">
        <v>254</v>
      </c>
      <c r="E92" s="104">
        <f>F92+I92</f>
        <v>5612869</v>
      </c>
      <c r="F92" s="84">
        <v>5612869</v>
      </c>
      <c r="G92" s="84"/>
      <c r="H92" s="84"/>
      <c r="I92" s="84"/>
      <c r="J92" s="15">
        <f t="shared" si="19"/>
        <v>0</v>
      </c>
      <c r="K92" s="84"/>
      <c r="L92" s="84"/>
      <c r="M92" s="84"/>
      <c r="N92" s="92">
        <f t="shared" si="20"/>
        <v>0</v>
      </c>
      <c r="O92" s="84"/>
      <c r="P92" s="14">
        <f t="shared" si="23"/>
        <v>5612869</v>
      </c>
    </row>
    <row r="93" spans="1:16" s="85" customFormat="1" hidden="1" x14ac:dyDescent="0.2">
      <c r="A93" s="256"/>
      <c r="B93" s="83"/>
      <c r="C93" s="83"/>
      <c r="D93" s="72" t="s">
        <v>104</v>
      </c>
      <c r="E93" s="104">
        <f t="shared" si="18"/>
        <v>0</v>
      </c>
      <c r="F93" s="84"/>
      <c r="G93" s="84"/>
      <c r="H93" s="84"/>
      <c r="I93" s="84"/>
      <c r="J93" s="15"/>
      <c r="K93" s="84"/>
      <c r="L93" s="84"/>
      <c r="M93" s="84"/>
      <c r="N93" s="92"/>
      <c r="O93" s="84"/>
      <c r="P93" s="14">
        <f t="shared" si="23"/>
        <v>0</v>
      </c>
    </row>
    <row r="94" spans="1:16" s="85" customFormat="1" ht="38.25" x14ac:dyDescent="0.2">
      <c r="A94" s="256"/>
      <c r="B94" s="83"/>
      <c r="C94" s="83"/>
      <c r="D94" s="72" t="s">
        <v>546</v>
      </c>
      <c r="E94" s="104">
        <v>5612869</v>
      </c>
      <c r="F94" s="84">
        <v>5612869</v>
      </c>
      <c r="G94" s="84"/>
      <c r="H94" s="84"/>
      <c r="I94" s="84"/>
      <c r="J94" s="15"/>
      <c r="K94" s="84"/>
      <c r="L94" s="84"/>
      <c r="M94" s="84"/>
      <c r="N94" s="92"/>
      <c r="O94" s="84"/>
      <c r="P94" s="14">
        <f t="shared" si="23"/>
        <v>5612869</v>
      </c>
    </row>
    <row r="95" spans="1:16" x14ac:dyDescent="0.2">
      <c r="A95" s="255" t="s">
        <v>259</v>
      </c>
      <c r="B95" s="12" t="s">
        <v>258</v>
      </c>
      <c r="C95" s="12"/>
      <c r="D95" s="66" t="s">
        <v>257</v>
      </c>
      <c r="E95" s="15">
        <f t="shared" si="18"/>
        <v>9210739</v>
      </c>
      <c r="F95" s="13">
        <f>F96+F97</f>
        <v>9210739</v>
      </c>
      <c r="G95" s="13">
        <f>G96+G97</f>
        <v>0</v>
      </c>
      <c r="H95" s="13">
        <f>H96+H97</f>
        <v>0</v>
      </c>
      <c r="I95" s="13">
        <f>I96+I97</f>
        <v>0</v>
      </c>
      <c r="J95" s="15">
        <f t="shared" si="19"/>
        <v>15200</v>
      </c>
      <c r="K95" s="13">
        <f>K96+K97</f>
        <v>15200</v>
      </c>
      <c r="L95" s="13">
        <f>L96+L97</f>
        <v>0</v>
      </c>
      <c r="M95" s="13">
        <f>M96+M97</f>
        <v>0</v>
      </c>
      <c r="N95" s="13">
        <f t="shared" si="20"/>
        <v>0</v>
      </c>
      <c r="O95" s="13">
        <f>O96+O97</f>
        <v>0</v>
      </c>
      <c r="P95" s="14">
        <f t="shared" si="4"/>
        <v>9225939</v>
      </c>
    </row>
    <row r="96" spans="1:16" s="85" customFormat="1" x14ac:dyDescent="0.2">
      <c r="A96" s="256" t="s">
        <v>449</v>
      </c>
      <c r="B96" s="83" t="s">
        <v>447</v>
      </c>
      <c r="C96" s="83" t="s">
        <v>8</v>
      </c>
      <c r="D96" s="187" t="s">
        <v>451</v>
      </c>
      <c r="E96" s="104">
        <f t="shared" si="18"/>
        <v>3349050</v>
      </c>
      <c r="F96" s="92">
        <v>3349050</v>
      </c>
      <c r="G96" s="92"/>
      <c r="H96" s="92"/>
      <c r="I96" s="92"/>
      <c r="J96" s="104">
        <f t="shared" si="19"/>
        <v>15200</v>
      </c>
      <c r="K96" s="92">
        <v>15200</v>
      </c>
      <c r="L96" s="92"/>
      <c r="M96" s="92"/>
      <c r="N96" s="92">
        <f t="shared" si="20"/>
        <v>0</v>
      </c>
      <c r="O96" s="92"/>
      <c r="P96" s="105">
        <f t="shared" si="4"/>
        <v>3364250</v>
      </c>
    </row>
    <row r="97" spans="1:16" s="85" customFormat="1" x14ac:dyDescent="0.2">
      <c r="A97" s="256" t="s">
        <v>450</v>
      </c>
      <c r="B97" s="83" t="s">
        <v>448</v>
      </c>
      <c r="C97" s="83" t="s">
        <v>8</v>
      </c>
      <c r="D97" s="187" t="s">
        <v>452</v>
      </c>
      <c r="E97" s="104">
        <f t="shared" si="18"/>
        <v>5861689</v>
      </c>
      <c r="F97" s="92">
        <v>5861689</v>
      </c>
      <c r="G97" s="92"/>
      <c r="H97" s="92"/>
      <c r="I97" s="92"/>
      <c r="J97" s="104">
        <f t="shared" si="19"/>
        <v>0</v>
      </c>
      <c r="K97" s="92"/>
      <c r="L97" s="92"/>
      <c r="M97" s="92"/>
      <c r="N97" s="92">
        <f t="shared" si="20"/>
        <v>0</v>
      </c>
      <c r="O97" s="92"/>
      <c r="P97" s="105">
        <f t="shared" si="4"/>
        <v>5861689</v>
      </c>
    </row>
    <row r="98" spans="1:16" ht="26.25" hidden="1" customHeight="1" x14ac:dyDescent="0.2">
      <c r="A98" s="255"/>
      <c r="B98" s="12"/>
      <c r="C98" s="12"/>
      <c r="D98" s="108" t="s">
        <v>104</v>
      </c>
      <c r="E98" s="15">
        <f t="shared" si="18"/>
        <v>0</v>
      </c>
      <c r="F98" s="13"/>
      <c r="G98" s="13"/>
      <c r="H98" s="13"/>
      <c r="I98" s="13"/>
      <c r="J98" s="104">
        <f t="shared" si="19"/>
        <v>0</v>
      </c>
      <c r="K98" s="13"/>
      <c r="L98" s="13"/>
      <c r="M98" s="13"/>
      <c r="N98" s="92">
        <f t="shared" si="20"/>
        <v>0</v>
      </c>
      <c r="O98" s="13"/>
      <c r="P98" s="105">
        <f t="shared" si="4"/>
        <v>0</v>
      </c>
    </row>
    <row r="99" spans="1:16" s="85" customFormat="1" x14ac:dyDescent="0.2">
      <c r="A99" s="256"/>
      <c r="B99" s="188"/>
      <c r="C99" s="279"/>
      <c r="D99" s="282" t="s">
        <v>547</v>
      </c>
      <c r="E99" s="121">
        <f>F99</f>
        <v>367689</v>
      </c>
      <c r="F99" s="92">
        <v>367689</v>
      </c>
      <c r="G99" s="92"/>
      <c r="H99" s="92"/>
      <c r="I99" s="92"/>
      <c r="J99" s="104">
        <f t="shared" si="19"/>
        <v>0</v>
      </c>
      <c r="K99" s="92"/>
      <c r="L99" s="92"/>
      <c r="M99" s="92"/>
      <c r="N99" s="92">
        <f t="shared" si="20"/>
        <v>0</v>
      </c>
      <c r="O99" s="92"/>
      <c r="P99" s="105">
        <f>E99+J99</f>
        <v>367689</v>
      </c>
    </row>
    <row r="100" spans="1:16" s="167" customFormat="1" ht="25.5" x14ac:dyDescent="0.2">
      <c r="A100" s="258" t="s">
        <v>568</v>
      </c>
      <c r="B100" s="227" t="s">
        <v>556</v>
      </c>
      <c r="C100" s="288"/>
      <c r="D100" s="124" t="s">
        <v>571</v>
      </c>
      <c r="E100" s="116">
        <f>E101</f>
        <v>0</v>
      </c>
      <c r="F100" s="15">
        <f t="shared" ref="F100:O100" si="24">F101</f>
        <v>0</v>
      </c>
      <c r="G100" s="15">
        <f t="shared" si="24"/>
        <v>0</v>
      </c>
      <c r="H100" s="15">
        <f t="shared" si="24"/>
        <v>0</v>
      </c>
      <c r="I100" s="15">
        <f t="shared" si="24"/>
        <v>0</v>
      </c>
      <c r="J100" s="15">
        <f t="shared" si="19"/>
        <v>1860745</v>
      </c>
      <c r="K100" s="15">
        <f t="shared" si="24"/>
        <v>0</v>
      </c>
      <c r="L100" s="15">
        <f t="shared" si="24"/>
        <v>0</v>
      </c>
      <c r="M100" s="15">
        <f t="shared" si="24"/>
        <v>0</v>
      </c>
      <c r="N100" s="13">
        <f t="shared" si="20"/>
        <v>1860745</v>
      </c>
      <c r="O100" s="15">
        <f t="shared" si="24"/>
        <v>1860745</v>
      </c>
      <c r="P100" s="14">
        <f>E100+J100</f>
        <v>1860745</v>
      </c>
    </row>
    <row r="101" spans="1:16" s="85" customFormat="1" ht="25.5" x14ac:dyDescent="0.2">
      <c r="A101" s="256" t="s">
        <v>569</v>
      </c>
      <c r="B101" s="188" t="s">
        <v>570</v>
      </c>
      <c r="C101" s="322" t="s">
        <v>144</v>
      </c>
      <c r="D101" s="323" t="s">
        <v>573</v>
      </c>
      <c r="E101" s="333">
        <f>F101</f>
        <v>0</v>
      </c>
      <c r="F101" s="92"/>
      <c r="G101" s="92"/>
      <c r="H101" s="92"/>
      <c r="I101" s="92"/>
      <c r="J101" s="104">
        <f t="shared" si="19"/>
        <v>1860745</v>
      </c>
      <c r="K101" s="92"/>
      <c r="L101" s="92"/>
      <c r="M101" s="92"/>
      <c r="N101" s="92">
        <f t="shared" si="20"/>
        <v>1860745</v>
      </c>
      <c r="O101" s="92">
        <v>1860745</v>
      </c>
      <c r="P101" s="105">
        <f>E101+J101</f>
        <v>1860745</v>
      </c>
    </row>
    <row r="102" spans="1:16" s="85" customFormat="1" ht="25.5" x14ac:dyDescent="0.2">
      <c r="A102" s="256"/>
      <c r="B102" s="331"/>
      <c r="C102" s="217"/>
      <c r="D102" s="282" t="s">
        <v>574</v>
      </c>
      <c r="E102" s="336"/>
      <c r="F102" s="332"/>
      <c r="G102" s="92"/>
      <c r="H102" s="92"/>
      <c r="I102" s="92"/>
      <c r="J102" s="104">
        <f t="shared" si="19"/>
        <v>903355</v>
      </c>
      <c r="K102" s="92"/>
      <c r="L102" s="92"/>
      <c r="M102" s="92"/>
      <c r="N102" s="92">
        <f t="shared" si="20"/>
        <v>903355</v>
      </c>
      <c r="O102" s="92">
        <v>903355</v>
      </c>
      <c r="P102" s="105">
        <f>E102+J102</f>
        <v>903355</v>
      </c>
    </row>
    <row r="103" spans="1:16" ht="25.5" x14ac:dyDescent="0.2">
      <c r="A103" s="253" t="s">
        <v>193</v>
      </c>
      <c r="B103" s="26"/>
      <c r="C103" s="334"/>
      <c r="D103" s="326" t="s">
        <v>9</v>
      </c>
      <c r="E103" s="335">
        <f>E104</f>
        <v>531880881</v>
      </c>
      <c r="F103" s="10">
        <f t="shared" ref="F103:P103" si="25">F104</f>
        <v>531880881</v>
      </c>
      <c r="G103" s="10">
        <f t="shared" si="25"/>
        <v>21196014</v>
      </c>
      <c r="H103" s="10">
        <f t="shared" si="25"/>
        <v>1519700</v>
      </c>
      <c r="I103" s="10">
        <f t="shared" si="25"/>
        <v>0</v>
      </c>
      <c r="J103" s="10">
        <f t="shared" si="25"/>
        <v>3538400</v>
      </c>
      <c r="K103" s="10">
        <f t="shared" si="25"/>
        <v>211900</v>
      </c>
      <c r="L103" s="10">
        <f t="shared" si="25"/>
        <v>14900</v>
      </c>
      <c r="M103" s="10">
        <f t="shared" si="25"/>
        <v>105200</v>
      </c>
      <c r="N103" s="10">
        <f t="shared" si="25"/>
        <v>3326500</v>
      </c>
      <c r="O103" s="10">
        <f t="shared" si="25"/>
        <v>3326500</v>
      </c>
      <c r="P103" s="10">
        <f t="shared" si="25"/>
        <v>535419281</v>
      </c>
    </row>
    <row r="104" spans="1:16" ht="25.5" x14ac:dyDescent="0.2">
      <c r="A104" s="255" t="s">
        <v>260</v>
      </c>
      <c r="B104" s="28"/>
      <c r="C104" s="27"/>
      <c r="D104" s="54" t="s">
        <v>9</v>
      </c>
      <c r="E104" s="14">
        <f t="shared" ref="E104:E147" si="26">F104+I104</f>
        <v>531880881</v>
      </c>
      <c r="F104" s="10">
        <f>F105+F106+F113+F122+F127+F146+F158+F161+F164+F167+F168+F170+F172+F174+F176+F179</f>
        <v>531880881</v>
      </c>
      <c r="G104" s="10">
        <f t="shared" ref="G104:O104" si="27">G105+G106+G113+G122+G127+G146+G158+G161+G164+G167+G168+G170+G172+G174+G176+G179</f>
        <v>21196014</v>
      </c>
      <c r="H104" s="10">
        <f t="shared" si="27"/>
        <v>1519700</v>
      </c>
      <c r="I104" s="10">
        <f t="shared" si="27"/>
        <v>0</v>
      </c>
      <c r="J104" s="10">
        <f t="shared" si="27"/>
        <v>3538400</v>
      </c>
      <c r="K104" s="10">
        <f t="shared" si="27"/>
        <v>211900</v>
      </c>
      <c r="L104" s="10">
        <f t="shared" si="27"/>
        <v>14900</v>
      </c>
      <c r="M104" s="10">
        <f t="shared" si="27"/>
        <v>105200</v>
      </c>
      <c r="N104" s="10">
        <f t="shared" si="27"/>
        <v>3326500</v>
      </c>
      <c r="O104" s="10">
        <f t="shared" si="27"/>
        <v>3326500</v>
      </c>
      <c r="P104" s="14">
        <f t="shared" ref="P104:P161" si="28">E104+J104</f>
        <v>535419281</v>
      </c>
    </row>
    <row r="105" spans="1:16" s="7" customFormat="1" ht="25.5" x14ac:dyDescent="0.2">
      <c r="A105" s="255" t="s">
        <v>261</v>
      </c>
      <c r="B105" s="29" t="s">
        <v>214</v>
      </c>
      <c r="C105" s="29" t="s">
        <v>138</v>
      </c>
      <c r="D105" s="55" t="s">
        <v>213</v>
      </c>
      <c r="E105" s="15">
        <f t="shared" si="26"/>
        <v>16738100</v>
      </c>
      <c r="F105" s="13">
        <v>16738100</v>
      </c>
      <c r="G105" s="13">
        <v>13105500</v>
      </c>
      <c r="H105" s="13">
        <v>292300</v>
      </c>
      <c r="I105" s="13"/>
      <c r="J105" s="15">
        <f t="shared" ref="J105:J147" si="29">K105+N105</f>
        <v>1359000</v>
      </c>
      <c r="K105" s="13"/>
      <c r="L105" s="13"/>
      <c r="M105" s="13"/>
      <c r="N105" s="13">
        <f>O105</f>
        <v>1359000</v>
      </c>
      <c r="O105" s="13">
        <v>1359000</v>
      </c>
      <c r="P105" s="14">
        <f t="shared" si="28"/>
        <v>18097100</v>
      </c>
    </row>
    <row r="106" spans="1:16" s="7" customFormat="1" ht="38.25" x14ac:dyDescent="0.2">
      <c r="A106" s="255" t="s">
        <v>262</v>
      </c>
      <c r="B106" s="36" t="s">
        <v>168</v>
      </c>
      <c r="C106" s="30"/>
      <c r="D106" s="58" t="s">
        <v>107</v>
      </c>
      <c r="E106" s="15">
        <f t="shared" si="26"/>
        <v>287349794</v>
      </c>
      <c r="F106" s="13">
        <f t="shared" ref="F106:O106" si="30">F107+F109</f>
        <v>287349794</v>
      </c>
      <c r="G106" s="13">
        <f t="shared" si="30"/>
        <v>0</v>
      </c>
      <c r="H106" s="13">
        <f t="shared" si="30"/>
        <v>0</v>
      </c>
      <c r="I106" s="13">
        <f t="shared" si="30"/>
        <v>0</v>
      </c>
      <c r="J106" s="13">
        <f t="shared" si="30"/>
        <v>0</v>
      </c>
      <c r="K106" s="13">
        <f t="shared" si="30"/>
        <v>0</v>
      </c>
      <c r="L106" s="13">
        <f t="shared" si="30"/>
        <v>0</v>
      </c>
      <c r="M106" s="13">
        <f t="shared" si="30"/>
        <v>0</v>
      </c>
      <c r="N106" s="13">
        <f t="shared" si="30"/>
        <v>0</v>
      </c>
      <c r="O106" s="13">
        <f t="shared" si="30"/>
        <v>0</v>
      </c>
      <c r="P106" s="14">
        <f t="shared" si="28"/>
        <v>287349794</v>
      </c>
    </row>
    <row r="107" spans="1:16" s="79" customFormat="1" ht="25.5" x14ac:dyDescent="0.2">
      <c r="A107" s="256" t="s">
        <v>264</v>
      </c>
      <c r="B107" s="93" t="s">
        <v>38</v>
      </c>
      <c r="C107" s="94" t="s">
        <v>140</v>
      </c>
      <c r="D107" s="95" t="s">
        <v>263</v>
      </c>
      <c r="E107" s="15">
        <f t="shared" si="26"/>
        <v>30716194</v>
      </c>
      <c r="F107" s="92">
        <v>30716194</v>
      </c>
      <c r="G107" s="92"/>
      <c r="H107" s="92"/>
      <c r="I107" s="92"/>
      <c r="J107" s="15">
        <f t="shared" si="29"/>
        <v>0</v>
      </c>
      <c r="K107" s="92"/>
      <c r="L107" s="92"/>
      <c r="M107" s="92"/>
      <c r="N107" s="92"/>
      <c r="O107" s="92"/>
      <c r="P107" s="14">
        <f t="shared" si="28"/>
        <v>30716194</v>
      </c>
    </row>
    <row r="108" spans="1:16" s="170" customFormat="1" ht="66.75" customHeight="1" x14ac:dyDescent="0.2">
      <c r="A108" s="258"/>
      <c r="B108" s="36"/>
      <c r="C108" s="37"/>
      <c r="D108" s="58" t="s">
        <v>476</v>
      </c>
      <c r="E108" s="15">
        <f t="shared" si="26"/>
        <v>30716194</v>
      </c>
      <c r="F108" s="13">
        <f>F107</f>
        <v>30716194</v>
      </c>
      <c r="G108" s="13"/>
      <c r="H108" s="13"/>
      <c r="I108" s="13"/>
      <c r="J108" s="15">
        <f t="shared" si="29"/>
        <v>0</v>
      </c>
      <c r="K108" s="13"/>
      <c r="L108" s="13"/>
      <c r="M108" s="13"/>
      <c r="N108" s="13"/>
      <c r="O108" s="13"/>
      <c r="P108" s="14">
        <f t="shared" si="28"/>
        <v>30716194</v>
      </c>
    </row>
    <row r="109" spans="1:16" s="79" customFormat="1" ht="25.5" x14ac:dyDescent="0.2">
      <c r="A109" s="256" t="s">
        <v>265</v>
      </c>
      <c r="B109" s="93" t="s">
        <v>39</v>
      </c>
      <c r="C109" s="94" t="s">
        <v>59</v>
      </c>
      <c r="D109" s="107" t="s">
        <v>109</v>
      </c>
      <c r="E109" s="15">
        <f t="shared" si="26"/>
        <v>256633600</v>
      </c>
      <c r="F109" s="92">
        <v>256633600</v>
      </c>
      <c r="G109" s="92"/>
      <c r="H109" s="92"/>
      <c r="I109" s="92"/>
      <c r="J109" s="15">
        <f t="shared" si="29"/>
        <v>0</v>
      </c>
      <c r="K109" s="92"/>
      <c r="L109" s="92"/>
      <c r="M109" s="92"/>
      <c r="N109" s="92"/>
      <c r="O109" s="92"/>
      <c r="P109" s="14">
        <f t="shared" si="28"/>
        <v>256633600</v>
      </c>
    </row>
    <row r="110" spans="1:16" s="170" customFormat="1" ht="67.5" customHeight="1" x14ac:dyDescent="0.2">
      <c r="A110" s="258"/>
      <c r="B110" s="36"/>
      <c r="C110" s="37"/>
      <c r="D110" s="58" t="s">
        <v>476</v>
      </c>
      <c r="E110" s="15">
        <f t="shared" si="26"/>
        <v>256633600</v>
      </c>
      <c r="F110" s="13">
        <f>F109</f>
        <v>256633600</v>
      </c>
      <c r="G110" s="13"/>
      <c r="H110" s="13"/>
      <c r="I110" s="13"/>
      <c r="J110" s="15">
        <f t="shared" si="29"/>
        <v>0</v>
      </c>
      <c r="K110" s="13"/>
      <c r="L110" s="13"/>
      <c r="M110" s="13"/>
      <c r="N110" s="13"/>
      <c r="O110" s="13"/>
      <c r="P110" s="14">
        <f t="shared" si="28"/>
        <v>256633600</v>
      </c>
    </row>
    <row r="111" spans="1:16" s="7" customFormat="1" ht="25.5" hidden="1" x14ac:dyDescent="0.2">
      <c r="A111" s="266">
        <v>1513017</v>
      </c>
      <c r="B111" s="38" t="s">
        <v>60</v>
      </c>
      <c r="C111" s="30" t="s">
        <v>59</v>
      </c>
      <c r="D111" s="73" t="s">
        <v>61</v>
      </c>
      <c r="E111" s="15">
        <f t="shared" si="26"/>
        <v>0</v>
      </c>
      <c r="F111" s="13"/>
      <c r="G111" s="13"/>
      <c r="H111" s="13"/>
      <c r="I111" s="13"/>
      <c r="J111" s="131">
        <f t="shared" si="29"/>
        <v>0</v>
      </c>
      <c r="K111" s="13"/>
      <c r="L111" s="13"/>
      <c r="M111" s="13"/>
      <c r="N111" s="13"/>
      <c r="O111" s="13"/>
      <c r="P111" s="14">
        <f t="shared" si="28"/>
        <v>0</v>
      </c>
    </row>
    <row r="112" spans="1:16" s="7" customFormat="1" ht="51" hidden="1" x14ac:dyDescent="0.2">
      <c r="A112" s="266"/>
      <c r="B112" s="38"/>
      <c r="C112" s="30"/>
      <c r="D112" s="74" t="s">
        <v>11</v>
      </c>
      <c r="E112" s="15">
        <f t="shared" si="26"/>
        <v>0</v>
      </c>
      <c r="F112" s="13"/>
      <c r="G112" s="13"/>
      <c r="H112" s="13"/>
      <c r="I112" s="13"/>
      <c r="J112" s="131">
        <f t="shared" si="29"/>
        <v>0</v>
      </c>
      <c r="K112" s="13"/>
      <c r="L112" s="13"/>
      <c r="M112" s="13"/>
      <c r="N112" s="13"/>
      <c r="O112" s="13"/>
      <c r="P112" s="14">
        <f t="shared" si="28"/>
        <v>0</v>
      </c>
    </row>
    <row r="113" spans="1:16" s="7" customFormat="1" ht="25.5" x14ac:dyDescent="0.2">
      <c r="A113" s="255" t="s">
        <v>266</v>
      </c>
      <c r="B113" s="36" t="s">
        <v>169</v>
      </c>
      <c r="C113" s="30"/>
      <c r="D113" s="58" t="s">
        <v>110</v>
      </c>
      <c r="E113" s="15">
        <f t="shared" si="26"/>
        <v>2500000</v>
      </c>
      <c r="F113" s="13">
        <f>F114+F116+F118</f>
        <v>2500000</v>
      </c>
      <c r="G113" s="13">
        <f>G114+G116+G118</f>
        <v>0</v>
      </c>
      <c r="H113" s="13">
        <f>H114+H116+H118</f>
        <v>0</v>
      </c>
      <c r="I113" s="13">
        <f>I114+I116+I118</f>
        <v>0</v>
      </c>
      <c r="J113" s="15">
        <f t="shared" si="29"/>
        <v>0</v>
      </c>
      <c r="K113" s="13">
        <f>K114+K116+K118</f>
        <v>0</v>
      </c>
      <c r="L113" s="13">
        <f>L114+L116+L118</f>
        <v>0</v>
      </c>
      <c r="M113" s="13">
        <f>M114+M116+M118</f>
        <v>0</v>
      </c>
      <c r="N113" s="13">
        <f>N114+N116+N118</f>
        <v>0</v>
      </c>
      <c r="O113" s="13">
        <f>O114+O116+O118</f>
        <v>0</v>
      </c>
      <c r="P113" s="14">
        <f t="shared" si="28"/>
        <v>2500000</v>
      </c>
    </row>
    <row r="114" spans="1:16" s="79" customFormat="1" ht="25.5" x14ac:dyDescent="0.2">
      <c r="A114" s="256" t="s">
        <v>268</v>
      </c>
      <c r="B114" s="93" t="s">
        <v>40</v>
      </c>
      <c r="C114" s="94" t="s">
        <v>140</v>
      </c>
      <c r="D114" s="98" t="s">
        <v>267</v>
      </c>
      <c r="E114" s="15">
        <f t="shared" si="26"/>
        <v>220000</v>
      </c>
      <c r="F114" s="92">
        <v>220000</v>
      </c>
      <c r="G114" s="92"/>
      <c r="H114" s="92"/>
      <c r="I114" s="92"/>
      <c r="J114" s="15">
        <f t="shared" si="29"/>
        <v>0</v>
      </c>
      <c r="K114" s="92"/>
      <c r="L114" s="92"/>
      <c r="M114" s="92"/>
      <c r="N114" s="92"/>
      <c r="O114" s="92"/>
      <c r="P114" s="14">
        <f t="shared" si="28"/>
        <v>220000</v>
      </c>
    </row>
    <row r="115" spans="1:16" s="7" customFormat="1" ht="42.75" customHeight="1" x14ac:dyDescent="0.2">
      <c r="A115" s="255"/>
      <c r="B115" s="36"/>
      <c r="C115" s="37"/>
      <c r="D115" s="69" t="s">
        <v>477</v>
      </c>
      <c r="E115" s="15">
        <f t="shared" si="26"/>
        <v>220000</v>
      </c>
      <c r="F115" s="13">
        <f>F114</f>
        <v>220000</v>
      </c>
      <c r="G115" s="13"/>
      <c r="H115" s="13"/>
      <c r="I115" s="13"/>
      <c r="J115" s="15">
        <f t="shared" si="29"/>
        <v>0</v>
      </c>
      <c r="K115" s="13"/>
      <c r="L115" s="13"/>
      <c r="M115" s="13"/>
      <c r="N115" s="13"/>
      <c r="O115" s="13"/>
      <c r="P115" s="14">
        <f t="shared" si="28"/>
        <v>220000</v>
      </c>
    </row>
    <row r="116" spans="1:16" s="79" customFormat="1" ht="25.5" x14ac:dyDescent="0.2">
      <c r="A116" s="256" t="s">
        <v>269</v>
      </c>
      <c r="B116" s="93" t="s">
        <v>41</v>
      </c>
      <c r="C116" s="94" t="s">
        <v>59</v>
      </c>
      <c r="D116" s="107" t="s">
        <v>111</v>
      </c>
      <c r="E116" s="15">
        <f t="shared" si="26"/>
        <v>2280000</v>
      </c>
      <c r="F116" s="92">
        <v>2280000</v>
      </c>
      <c r="G116" s="92"/>
      <c r="H116" s="92"/>
      <c r="I116" s="92"/>
      <c r="J116" s="15">
        <f t="shared" si="29"/>
        <v>0</v>
      </c>
      <c r="K116" s="92"/>
      <c r="L116" s="92"/>
      <c r="M116" s="92"/>
      <c r="N116" s="92"/>
      <c r="O116" s="92"/>
      <c r="P116" s="14">
        <f t="shared" si="28"/>
        <v>2280000</v>
      </c>
    </row>
    <row r="117" spans="1:16" s="7" customFormat="1" ht="42" customHeight="1" x14ac:dyDescent="0.2">
      <c r="A117" s="255"/>
      <c r="B117" s="36"/>
      <c r="C117" s="37"/>
      <c r="D117" s="58" t="s">
        <v>477</v>
      </c>
      <c r="E117" s="15">
        <f t="shared" si="26"/>
        <v>2280000</v>
      </c>
      <c r="F117" s="13">
        <f>F116</f>
        <v>2280000</v>
      </c>
      <c r="G117" s="13"/>
      <c r="H117" s="13"/>
      <c r="I117" s="13"/>
      <c r="J117" s="15">
        <f t="shared" si="29"/>
        <v>0</v>
      </c>
      <c r="K117" s="13"/>
      <c r="L117" s="13"/>
      <c r="M117" s="13"/>
      <c r="N117" s="13"/>
      <c r="O117" s="13"/>
      <c r="P117" s="14">
        <f t="shared" si="28"/>
        <v>2280000</v>
      </c>
    </row>
    <row r="118" spans="1:16" s="79" customFormat="1" hidden="1" x14ac:dyDescent="0.2">
      <c r="A118" s="256" t="s">
        <v>271</v>
      </c>
      <c r="B118" s="93" t="s">
        <v>42</v>
      </c>
      <c r="C118" s="94" t="s">
        <v>59</v>
      </c>
      <c r="D118" s="72" t="s">
        <v>270</v>
      </c>
      <c r="E118" s="15">
        <f t="shared" si="26"/>
        <v>0</v>
      </c>
      <c r="F118" s="92"/>
      <c r="G118" s="92"/>
      <c r="H118" s="92"/>
      <c r="I118" s="92"/>
      <c r="J118" s="15">
        <f t="shared" si="29"/>
        <v>0</v>
      </c>
      <c r="K118" s="92"/>
      <c r="L118" s="92"/>
      <c r="M118" s="92"/>
      <c r="N118" s="92"/>
      <c r="O118" s="92"/>
      <c r="P118" s="14">
        <f t="shared" si="28"/>
        <v>0</v>
      </c>
    </row>
    <row r="119" spans="1:16" s="7" customFormat="1" ht="38.25" hidden="1" x14ac:dyDescent="0.2">
      <c r="A119" s="255"/>
      <c r="B119" s="36"/>
      <c r="C119" s="37"/>
      <c r="D119" s="58" t="s">
        <v>27</v>
      </c>
      <c r="E119" s="15">
        <f t="shared" si="26"/>
        <v>0</v>
      </c>
      <c r="F119" s="13">
        <f>F118</f>
        <v>0</v>
      </c>
      <c r="G119" s="13"/>
      <c r="H119" s="13"/>
      <c r="I119" s="13"/>
      <c r="J119" s="15">
        <f t="shared" si="29"/>
        <v>0</v>
      </c>
      <c r="K119" s="13"/>
      <c r="L119" s="13"/>
      <c r="M119" s="13"/>
      <c r="N119" s="13"/>
      <c r="O119" s="13"/>
      <c r="P119" s="14">
        <f t="shared" si="28"/>
        <v>0</v>
      </c>
    </row>
    <row r="120" spans="1:16" s="7" customFormat="1" ht="38.25" hidden="1" x14ac:dyDescent="0.2">
      <c r="A120" s="255">
        <v>1513028</v>
      </c>
      <c r="B120" s="36" t="s">
        <v>63</v>
      </c>
      <c r="C120" s="12" t="s">
        <v>59</v>
      </c>
      <c r="D120" s="61" t="s">
        <v>112</v>
      </c>
      <c r="E120" s="15">
        <f t="shared" si="26"/>
        <v>0</v>
      </c>
      <c r="F120" s="13">
        <v>0</v>
      </c>
      <c r="G120" s="13">
        <v>0</v>
      </c>
      <c r="H120" s="13"/>
      <c r="I120" s="13"/>
      <c r="J120" s="15">
        <f t="shared" si="29"/>
        <v>0</v>
      </c>
      <c r="K120" s="13"/>
      <c r="L120" s="13"/>
      <c r="M120" s="13"/>
      <c r="N120" s="13"/>
      <c r="O120" s="13"/>
      <c r="P120" s="14">
        <f t="shared" si="28"/>
        <v>0</v>
      </c>
    </row>
    <row r="121" spans="1:16" ht="38.25" hidden="1" x14ac:dyDescent="0.2">
      <c r="A121" s="255"/>
      <c r="B121" s="28"/>
      <c r="C121" s="12"/>
      <c r="D121" s="58" t="s">
        <v>27</v>
      </c>
      <c r="E121" s="15">
        <f t="shared" si="26"/>
        <v>0</v>
      </c>
      <c r="F121" s="13">
        <f t="shared" ref="F121:O121" si="31">F120</f>
        <v>0</v>
      </c>
      <c r="G121" s="13">
        <f t="shared" si="31"/>
        <v>0</v>
      </c>
      <c r="H121" s="13">
        <f t="shared" si="31"/>
        <v>0</v>
      </c>
      <c r="I121" s="13">
        <f t="shared" si="31"/>
        <v>0</v>
      </c>
      <c r="J121" s="15">
        <f t="shared" si="29"/>
        <v>0</v>
      </c>
      <c r="K121" s="13">
        <f t="shared" si="31"/>
        <v>0</v>
      </c>
      <c r="L121" s="13">
        <f t="shared" si="31"/>
        <v>0</v>
      </c>
      <c r="M121" s="13">
        <f t="shared" si="31"/>
        <v>0</v>
      </c>
      <c r="N121" s="13">
        <f t="shared" si="31"/>
        <v>0</v>
      </c>
      <c r="O121" s="13">
        <f t="shared" si="31"/>
        <v>0</v>
      </c>
      <c r="P121" s="14">
        <f t="shared" si="28"/>
        <v>0</v>
      </c>
    </row>
    <row r="122" spans="1:16" ht="38.25" x14ac:dyDescent="0.2">
      <c r="A122" s="255" t="s">
        <v>273</v>
      </c>
      <c r="B122" s="28" t="s">
        <v>174</v>
      </c>
      <c r="C122" s="12"/>
      <c r="D122" s="58" t="s">
        <v>272</v>
      </c>
      <c r="E122" s="15">
        <f t="shared" ref="E122:P122" si="32">SUM(E123:E126)</f>
        <v>14692169</v>
      </c>
      <c r="F122" s="15">
        <f t="shared" si="32"/>
        <v>14692169</v>
      </c>
      <c r="G122" s="15">
        <f t="shared" si="32"/>
        <v>0</v>
      </c>
      <c r="H122" s="15">
        <f t="shared" si="32"/>
        <v>0</v>
      </c>
      <c r="I122" s="15">
        <f t="shared" si="32"/>
        <v>0</v>
      </c>
      <c r="J122" s="15">
        <f t="shared" si="32"/>
        <v>0</v>
      </c>
      <c r="K122" s="15">
        <f t="shared" si="32"/>
        <v>0</v>
      </c>
      <c r="L122" s="15">
        <f t="shared" si="32"/>
        <v>0</v>
      </c>
      <c r="M122" s="15">
        <f t="shared" si="32"/>
        <v>0</v>
      </c>
      <c r="N122" s="15">
        <f t="shared" si="32"/>
        <v>0</v>
      </c>
      <c r="O122" s="15">
        <f t="shared" si="32"/>
        <v>0</v>
      </c>
      <c r="P122" s="14">
        <f t="shared" si="32"/>
        <v>14692169</v>
      </c>
    </row>
    <row r="123" spans="1:16" s="85" customFormat="1" x14ac:dyDescent="0.2">
      <c r="A123" s="256" t="s">
        <v>275</v>
      </c>
      <c r="B123" s="101" t="s">
        <v>175</v>
      </c>
      <c r="C123" s="83" t="s">
        <v>140</v>
      </c>
      <c r="D123" s="96" t="s">
        <v>274</v>
      </c>
      <c r="E123" s="104">
        <f>F123+I123</f>
        <v>13180169</v>
      </c>
      <c r="F123" s="92">
        <v>13180169</v>
      </c>
      <c r="G123" s="92"/>
      <c r="H123" s="92"/>
      <c r="I123" s="92"/>
      <c r="J123" s="104">
        <f>K123+N123</f>
        <v>0</v>
      </c>
      <c r="K123" s="92"/>
      <c r="L123" s="92"/>
      <c r="M123" s="92"/>
      <c r="N123" s="92"/>
      <c r="O123" s="92"/>
      <c r="P123" s="105">
        <f>E123+J123</f>
        <v>13180169</v>
      </c>
    </row>
    <row r="124" spans="1:16" s="85" customFormat="1" x14ac:dyDescent="0.2">
      <c r="A124" s="256" t="s">
        <v>277</v>
      </c>
      <c r="B124" s="101" t="s">
        <v>276</v>
      </c>
      <c r="C124" s="83" t="s">
        <v>26</v>
      </c>
      <c r="D124" s="96" t="s">
        <v>177</v>
      </c>
      <c r="E124" s="104">
        <f>F124+I124</f>
        <v>12000</v>
      </c>
      <c r="F124" s="92">
        <v>12000</v>
      </c>
      <c r="G124" s="92"/>
      <c r="H124" s="92"/>
      <c r="I124" s="92"/>
      <c r="J124" s="104">
        <f>K124+N124</f>
        <v>0</v>
      </c>
      <c r="K124" s="92"/>
      <c r="L124" s="92"/>
      <c r="M124" s="92"/>
      <c r="N124" s="92"/>
      <c r="O124" s="92"/>
      <c r="P124" s="105">
        <f>E124+J124</f>
        <v>12000</v>
      </c>
    </row>
    <row r="125" spans="1:16" s="85" customFormat="1" ht="25.5" x14ac:dyDescent="0.2">
      <c r="A125" s="256" t="s">
        <v>279</v>
      </c>
      <c r="B125" s="101" t="s">
        <v>176</v>
      </c>
      <c r="C125" s="83" t="s">
        <v>26</v>
      </c>
      <c r="D125" s="96" t="s">
        <v>278</v>
      </c>
      <c r="E125" s="104">
        <f>F125+I125</f>
        <v>400000</v>
      </c>
      <c r="F125" s="92">
        <v>400000</v>
      </c>
      <c r="G125" s="92"/>
      <c r="H125" s="92"/>
      <c r="I125" s="92"/>
      <c r="J125" s="104">
        <f>K125+N125</f>
        <v>0</v>
      </c>
      <c r="K125" s="92"/>
      <c r="L125" s="92"/>
      <c r="M125" s="92"/>
      <c r="N125" s="92"/>
      <c r="O125" s="92"/>
      <c r="P125" s="105">
        <f>E125+J125</f>
        <v>400000</v>
      </c>
    </row>
    <row r="126" spans="1:16" s="85" customFormat="1" ht="25.5" x14ac:dyDescent="0.2">
      <c r="A126" s="256" t="s">
        <v>281</v>
      </c>
      <c r="B126" s="101" t="s">
        <v>280</v>
      </c>
      <c r="C126" s="83" t="s">
        <v>26</v>
      </c>
      <c r="D126" s="96" t="s">
        <v>178</v>
      </c>
      <c r="E126" s="104">
        <f>F126+I126</f>
        <v>1100000</v>
      </c>
      <c r="F126" s="92">
        <v>1100000</v>
      </c>
      <c r="G126" s="92"/>
      <c r="H126" s="92"/>
      <c r="I126" s="92"/>
      <c r="J126" s="104">
        <f>K126+N126</f>
        <v>0</v>
      </c>
      <c r="K126" s="92"/>
      <c r="L126" s="92"/>
      <c r="M126" s="92"/>
      <c r="N126" s="92"/>
      <c r="O126" s="92"/>
      <c r="P126" s="105">
        <f>E126+J126</f>
        <v>1100000</v>
      </c>
    </row>
    <row r="127" spans="1:16" ht="25.5" x14ac:dyDescent="0.2">
      <c r="A127" s="255" t="s">
        <v>282</v>
      </c>
      <c r="B127" s="28" t="s">
        <v>170</v>
      </c>
      <c r="C127" s="30"/>
      <c r="D127" s="57" t="s">
        <v>484</v>
      </c>
      <c r="E127" s="15">
        <f t="shared" si="26"/>
        <v>150601907</v>
      </c>
      <c r="F127" s="13">
        <f t="shared" ref="F127:O127" si="33">F128+F130+F132+F134+F136+F138+F140+F142+F144</f>
        <v>150601907</v>
      </c>
      <c r="G127" s="13">
        <f t="shared" si="33"/>
        <v>0</v>
      </c>
      <c r="H127" s="13">
        <f t="shared" si="33"/>
        <v>0</v>
      </c>
      <c r="I127" s="13">
        <f t="shared" si="33"/>
        <v>0</v>
      </c>
      <c r="J127" s="15">
        <f t="shared" si="29"/>
        <v>0</v>
      </c>
      <c r="K127" s="13">
        <f t="shared" si="33"/>
        <v>0</v>
      </c>
      <c r="L127" s="13">
        <f t="shared" si="33"/>
        <v>0</v>
      </c>
      <c r="M127" s="13">
        <f t="shared" si="33"/>
        <v>0</v>
      </c>
      <c r="N127" s="13">
        <f t="shared" si="33"/>
        <v>0</v>
      </c>
      <c r="O127" s="13">
        <f t="shared" si="33"/>
        <v>0</v>
      </c>
      <c r="P127" s="14">
        <f t="shared" si="28"/>
        <v>150601907</v>
      </c>
    </row>
    <row r="128" spans="1:16" s="79" customFormat="1" x14ac:dyDescent="0.2">
      <c r="A128" s="256" t="s">
        <v>284</v>
      </c>
      <c r="B128" s="93" t="s">
        <v>43</v>
      </c>
      <c r="C128" s="97" t="s">
        <v>1</v>
      </c>
      <c r="D128" s="96" t="s">
        <v>283</v>
      </c>
      <c r="E128" s="15">
        <f t="shared" si="26"/>
        <v>1600000</v>
      </c>
      <c r="F128" s="92">
        <v>1600000</v>
      </c>
      <c r="G128" s="92"/>
      <c r="H128" s="92"/>
      <c r="I128" s="92"/>
      <c r="J128" s="15">
        <f t="shared" si="29"/>
        <v>0</v>
      </c>
      <c r="K128" s="92"/>
      <c r="L128" s="92"/>
      <c r="M128" s="92"/>
      <c r="N128" s="92"/>
      <c r="O128" s="92"/>
      <c r="P128" s="14">
        <f t="shared" si="28"/>
        <v>1600000</v>
      </c>
    </row>
    <row r="129" spans="1:16" s="7" customFormat="1" ht="114.75" x14ac:dyDescent="0.2">
      <c r="A129" s="255"/>
      <c r="B129" s="36"/>
      <c r="C129" s="30"/>
      <c r="D129" s="191" t="s">
        <v>478</v>
      </c>
      <c r="E129" s="15">
        <f t="shared" si="26"/>
        <v>1600000</v>
      </c>
      <c r="F129" s="13">
        <f>F128</f>
        <v>1600000</v>
      </c>
      <c r="G129" s="13"/>
      <c r="H129" s="13"/>
      <c r="I129" s="13"/>
      <c r="J129" s="15">
        <f t="shared" si="29"/>
        <v>0</v>
      </c>
      <c r="K129" s="13"/>
      <c r="L129" s="13"/>
      <c r="M129" s="13"/>
      <c r="N129" s="13"/>
      <c r="O129" s="13"/>
      <c r="P129" s="14">
        <f t="shared" si="28"/>
        <v>1600000</v>
      </c>
    </row>
    <row r="130" spans="1:16" s="79" customFormat="1" x14ac:dyDescent="0.2">
      <c r="A130" s="256" t="s">
        <v>285</v>
      </c>
      <c r="B130" s="93" t="s">
        <v>44</v>
      </c>
      <c r="C130" s="97" t="s">
        <v>1</v>
      </c>
      <c r="D130" s="72" t="s">
        <v>117</v>
      </c>
      <c r="E130" s="15">
        <f t="shared" si="26"/>
        <v>400000</v>
      </c>
      <c r="F130" s="92">
        <v>400000</v>
      </c>
      <c r="G130" s="92"/>
      <c r="H130" s="92"/>
      <c r="I130" s="92"/>
      <c r="J130" s="15">
        <f t="shared" si="29"/>
        <v>0</v>
      </c>
      <c r="K130" s="92"/>
      <c r="L130" s="92"/>
      <c r="M130" s="92"/>
      <c r="N130" s="92"/>
      <c r="O130" s="92"/>
      <c r="P130" s="14">
        <f t="shared" si="28"/>
        <v>400000</v>
      </c>
    </row>
    <row r="131" spans="1:16" s="7" customFormat="1" ht="114.75" x14ac:dyDescent="0.2">
      <c r="A131" s="255"/>
      <c r="B131" s="36"/>
      <c r="C131" s="30"/>
      <c r="D131" s="58" t="s">
        <v>478</v>
      </c>
      <c r="E131" s="15">
        <f t="shared" si="26"/>
        <v>400000</v>
      </c>
      <c r="F131" s="13">
        <f>F130</f>
        <v>400000</v>
      </c>
      <c r="G131" s="13"/>
      <c r="H131" s="13"/>
      <c r="I131" s="13"/>
      <c r="J131" s="15">
        <f t="shared" si="29"/>
        <v>0</v>
      </c>
      <c r="K131" s="13"/>
      <c r="L131" s="13"/>
      <c r="M131" s="13"/>
      <c r="N131" s="13"/>
      <c r="O131" s="13"/>
      <c r="P131" s="14">
        <f t="shared" si="28"/>
        <v>400000</v>
      </c>
    </row>
    <row r="132" spans="1:16" s="79" customFormat="1" x14ac:dyDescent="0.2">
      <c r="A132" s="256" t="s">
        <v>286</v>
      </c>
      <c r="B132" s="93" t="s">
        <v>45</v>
      </c>
      <c r="C132" s="97" t="s">
        <v>1</v>
      </c>
      <c r="D132" s="72" t="s">
        <v>113</v>
      </c>
      <c r="E132" s="15">
        <f t="shared" si="26"/>
        <v>78001907</v>
      </c>
      <c r="F132" s="92">
        <v>78001907</v>
      </c>
      <c r="G132" s="92"/>
      <c r="H132" s="92"/>
      <c r="I132" s="92"/>
      <c r="J132" s="15">
        <f t="shared" si="29"/>
        <v>0</v>
      </c>
      <c r="K132" s="92"/>
      <c r="L132" s="92"/>
      <c r="M132" s="92"/>
      <c r="N132" s="92"/>
      <c r="O132" s="92"/>
      <c r="P132" s="14">
        <f t="shared" si="28"/>
        <v>78001907</v>
      </c>
    </row>
    <row r="133" spans="1:16" s="7" customFormat="1" ht="114.75" x14ac:dyDescent="0.2">
      <c r="A133" s="255"/>
      <c r="B133" s="36"/>
      <c r="C133" s="30"/>
      <c r="D133" s="191" t="s">
        <v>478</v>
      </c>
      <c r="E133" s="15">
        <f t="shared" si="26"/>
        <v>78001907</v>
      </c>
      <c r="F133" s="13">
        <f>F132</f>
        <v>78001907</v>
      </c>
      <c r="G133" s="13"/>
      <c r="H133" s="13"/>
      <c r="I133" s="13"/>
      <c r="J133" s="15">
        <f t="shared" si="29"/>
        <v>0</v>
      </c>
      <c r="K133" s="13"/>
      <c r="L133" s="13"/>
      <c r="M133" s="13"/>
      <c r="N133" s="13"/>
      <c r="O133" s="13"/>
      <c r="P133" s="14">
        <f t="shared" si="28"/>
        <v>78001907</v>
      </c>
    </row>
    <row r="134" spans="1:16" s="79" customFormat="1" x14ac:dyDescent="0.2">
      <c r="A134" s="256" t="s">
        <v>287</v>
      </c>
      <c r="B134" s="93" t="s">
        <v>46</v>
      </c>
      <c r="C134" s="97" t="s">
        <v>1</v>
      </c>
      <c r="D134" s="99" t="s">
        <v>114</v>
      </c>
      <c r="E134" s="15">
        <f t="shared" si="26"/>
        <v>12000000</v>
      </c>
      <c r="F134" s="92">
        <v>12000000</v>
      </c>
      <c r="G134" s="92"/>
      <c r="H134" s="92"/>
      <c r="I134" s="92"/>
      <c r="J134" s="15">
        <f t="shared" si="29"/>
        <v>0</v>
      </c>
      <c r="K134" s="92"/>
      <c r="L134" s="92"/>
      <c r="M134" s="92"/>
      <c r="N134" s="92"/>
      <c r="O134" s="92"/>
      <c r="P134" s="14">
        <f t="shared" si="28"/>
        <v>12000000</v>
      </c>
    </row>
    <row r="135" spans="1:16" s="7" customFormat="1" ht="114.75" x14ac:dyDescent="0.2">
      <c r="A135" s="255"/>
      <c r="B135" s="36"/>
      <c r="C135" s="30"/>
      <c r="D135" s="191" t="s">
        <v>478</v>
      </c>
      <c r="E135" s="15">
        <f t="shared" si="26"/>
        <v>12000000</v>
      </c>
      <c r="F135" s="13">
        <f>F134</f>
        <v>12000000</v>
      </c>
      <c r="G135" s="13"/>
      <c r="H135" s="13"/>
      <c r="I135" s="13"/>
      <c r="J135" s="15">
        <f t="shared" si="29"/>
        <v>0</v>
      </c>
      <c r="K135" s="13"/>
      <c r="L135" s="13"/>
      <c r="M135" s="13"/>
      <c r="N135" s="13"/>
      <c r="O135" s="13"/>
      <c r="P135" s="14">
        <f t="shared" si="28"/>
        <v>12000000</v>
      </c>
    </row>
    <row r="136" spans="1:16" s="79" customFormat="1" x14ac:dyDescent="0.2">
      <c r="A136" s="256" t="s">
        <v>288</v>
      </c>
      <c r="B136" s="93" t="s">
        <v>47</v>
      </c>
      <c r="C136" s="97" t="s">
        <v>1</v>
      </c>
      <c r="D136" s="96" t="s">
        <v>115</v>
      </c>
      <c r="E136" s="15">
        <f t="shared" si="26"/>
        <v>32000000</v>
      </c>
      <c r="F136" s="92">
        <v>32000000</v>
      </c>
      <c r="G136" s="92"/>
      <c r="H136" s="92"/>
      <c r="I136" s="92"/>
      <c r="J136" s="15">
        <f t="shared" si="29"/>
        <v>0</v>
      </c>
      <c r="K136" s="92"/>
      <c r="L136" s="92"/>
      <c r="M136" s="92"/>
      <c r="N136" s="92"/>
      <c r="O136" s="92"/>
      <c r="P136" s="14">
        <f t="shared" si="28"/>
        <v>32000000</v>
      </c>
    </row>
    <row r="137" spans="1:16" s="7" customFormat="1" ht="114.75" x14ac:dyDescent="0.2">
      <c r="A137" s="255"/>
      <c r="B137" s="36"/>
      <c r="C137" s="30"/>
      <c r="D137" s="191" t="s">
        <v>478</v>
      </c>
      <c r="E137" s="15">
        <f t="shared" si="26"/>
        <v>32000000</v>
      </c>
      <c r="F137" s="13">
        <f>F136</f>
        <v>32000000</v>
      </c>
      <c r="G137" s="13"/>
      <c r="H137" s="13"/>
      <c r="I137" s="13"/>
      <c r="J137" s="15">
        <f t="shared" si="29"/>
        <v>0</v>
      </c>
      <c r="K137" s="13"/>
      <c r="L137" s="13"/>
      <c r="M137" s="13"/>
      <c r="N137" s="13"/>
      <c r="O137" s="13"/>
      <c r="P137" s="14">
        <f t="shared" si="28"/>
        <v>32000000</v>
      </c>
    </row>
    <row r="138" spans="1:16" s="79" customFormat="1" x14ac:dyDescent="0.2">
      <c r="A138" s="256" t="s">
        <v>289</v>
      </c>
      <c r="B138" s="93" t="s">
        <v>48</v>
      </c>
      <c r="C138" s="97" t="s">
        <v>1</v>
      </c>
      <c r="D138" s="96" t="s">
        <v>116</v>
      </c>
      <c r="E138" s="15">
        <f t="shared" si="26"/>
        <v>600000</v>
      </c>
      <c r="F138" s="92">
        <v>600000</v>
      </c>
      <c r="G138" s="92"/>
      <c r="H138" s="92"/>
      <c r="I138" s="92"/>
      <c r="J138" s="15">
        <f t="shared" si="29"/>
        <v>0</v>
      </c>
      <c r="K138" s="92"/>
      <c r="L138" s="92"/>
      <c r="M138" s="92"/>
      <c r="N138" s="92"/>
      <c r="O138" s="92"/>
      <c r="P138" s="14">
        <f t="shared" si="28"/>
        <v>600000</v>
      </c>
    </row>
    <row r="139" spans="1:16" s="7" customFormat="1" ht="114.75" x14ac:dyDescent="0.2">
      <c r="A139" s="255"/>
      <c r="B139" s="36"/>
      <c r="C139" s="30"/>
      <c r="D139" s="191" t="s">
        <v>478</v>
      </c>
      <c r="E139" s="15">
        <f t="shared" si="26"/>
        <v>600000</v>
      </c>
      <c r="F139" s="13">
        <f>F138</f>
        <v>600000</v>
      </c>
      <c r="G139" s="13"/>
      <c r="H139" s="13"/>
      <c r="I139" s="13"/>
      <c r="J139" s="15">
        <f t="shared" si="29"/>
        <v>0</v>
      </c>
      <c r="K139" s="13"/>
      <c r="L139" s="13"/>
      <c r="M139" s="13"/>
      <c r="N139" s="13"/>
      <c r="O139" s="13"/>
      <c r="P139" s="14">
        <f t="shared" si="28"/>
        <v>600000</v>
      </c>
    </row>
    <row r="140" spans="1:16" s="79" customFormat="1" x14ac:dyDescent="0.2">
      <c r="A140" s="256" t="s">
        <v>290</v>
      </c>
      <c r="B140" s="93" t="s">
        <v>49</v>
      </c>
      <c r="C140" s="97" t="s">
        <v>1</v>
      </c>
      <c r="D140" s="100" t="s">
        <v>485</v>
      </c>
      <c r="E140" s="15">
        <f>F140+I140</f>
        <v>26000000</v>
      </c>
      <c r="F140" s="92">
        <v>26000000</v>
      </c>
      <c r="G140" s="92"/>
      <c r="H140" s="92"/>
      <c r="I140" s="92"/>
      <c r="J140" s="15">
        <f t="shared" si="29"/>
        <v>0</v>
      </c>
      <c r="K140" s="92"/>
      <c r="L140" s="92"/>
      <c r="M140" s="92"/>
      <c r="N140" s="92"/>
      <c r="O140" s="92"/>
      <c r="P140" s="14">
        <f t="shared" si="28"/>
        <v>26000000</v>
      </c>
    </row>
    <row r="141" spans="1:16" s="7" customFormat="1" ht="114.75" x14ac:dyDescent="0.2">
      <c r="A141" s="255"/>
      <c r="B141" s="36"/>
      <c r="C141" s="30"/>
      <c r="D141" s="191" t="s">
        <v>478</v>
      </c>
      <c r="E141" s="15">
        <f>F141+I141</f>
        <v>26000000</v>
      </c>
      <c r="F141" s="13">
        <f>F140</f>
        <v>26000000</v>
      </c>
      <c r="G141" s="13"/>
      <c r="H141" s="13"/>
      <c r="I141" s="13"/>
      <c r="J141" s="15">
        <f t="shared" si="29"/>
        <v>0</v>
      </c>
      <c r="K141" s="13"/>
      <c r="L141" s="13"/>
      <c r="M141" s="13"/>
      <c r="N141" s="13"/>
      <c r="O141" s="13"/>
      <c r="P141" s="14">
        <f t="shared" si="28"/>
        <v>26000000</v>
      </c>
    </row>
    <row r="142" spans="1:16" s="79" customFormat="1" hidden="1" x14ac:dyDescent="0.2">
      <c r="A142" s="256" t="s">
        <v>292</v>
      </c>
      <c r="B142" s="93" t="s">
        <v>50</v>
      </c>
      <c r="C142" s="97" t="s">
        <v>1</v>
      </c>
      <c r="D142" s="96" t="s">
        <v>291</v>
      </c>
      <c r="E142" s="15">
        <f t="shared" si="26"/>
        <v>0</v>
      </c>
      <c r="F142" s="92"/>
      <c r="G142" s="92"/>
      <c r="H142" s="92"/>
      <c r="I142" s="92"/>
      <c r="J142" s="15">
        <f t="shared" si="29"/>
        <v>0</v>
      </c>
      <c r="K142" s="92"/>
      <c r="L142" s="92"/>
      <c r="M142" s="92"/>
      <c r="N142" s="92"/>
      <c r="O142" s="92"/>
      <c r="P142" s="14">
        <f t="shared" si="28"/>
        <v>0</v>
      </c>
    </row>
    <row r="143" spans="1:16" s="7" customFormat="1" ht="114.75" hidden="1" x14ac:dyDescent="0.2">
      <c r="A143" s="255"/>
      <c r="B143" s="36"/>
      <c r="C143" s="30"/>
      <c r="D143" s="191" t="s">
        <v>478</v>
      </c>
      <c r="E143" s="15">
        <f t="shared" si="26"/>
        <v>0</v>
      </c>
      <c r="F143" s="13">
        <f>F142</f>
        <v>0</v>
      </c>
      <c r="G143" s="13"/>
      <c r="H143" s="13"/>
      <c r="I143" s="13"/>
      <c r="J143" s="15">
        <f t="shared" si="29"/>
        <v>0</v>
      </c>
      <c r="K143" s="13"/>
      <c r="L143" s="13"/>
      <c r="M143" s="13"/>
      <c r="N143" s="13"/>
      <c r="O143" s="13"/>
      <c r="P143" s="14">
        <f t="shared" si="28"/>
        <v>0</v>
      </c>
    </row>
    <row r="144" spans="1:16" s="85" customFormat="1" ht="25.5" hidden="1" x14ac:dyDescent="0.2">
      <c r="A144" s="256" t="s">
        <v>293</v>
      </c>
      <c r="B144" s="101" t="s">
        <v>51</v>
      </c>
      <c r="C144" s="97" t="s">
        <v>62</v>
      </c>
      <c r="D144" s="96" t="s">
        <v>453</v>
      </c>
      <c r="E144" s="15">
        <f t="shared" si="26"/>
        <v>0</v>
      </c>
      <c r="F144" s="92"/>
      <c r="G144" s="92"/>
      <c r="H144" s="92"/>
      <c r="I144" s="92"/>
      <c r="J144" s="15">
        <f t="shared" si="29"/>
        <v>0</v>
      </c>
      <c r="K144" s="92"/>
      <c r="L144" s="92"/>
      <c r="M144" s="92"/>
      <c r="N144" s="92"/>
      <c r="O144" s="92"/>
      <c r="P144" s="14">
        <f t="shared" si="28"/>
        <v>0</v>
      </c>
    </row>
    <row r="145" spans="1:16" ht="114.75" hidden="1" x14ac:dyDescent="0.2">
      <c r="A145" s="255"/>
      <c r="B145" s="28"/>
      <c r="C145" s="30" t="s">
        <v>65</v>
      </c>
      <c r="D145" s="191" t="s">
        <v>478</v>
      </c>
      <c r="E145" s="15">
        <f t="shared" si="26"/>
        <v>0</v>
      </c>
      <c r="F145" s="13"/>
      <c r="G145" s="13"/>
      <c r="H145" s="13"/>
      <c r="I145" s="13"/>
      <c r="J145" s="15">
        <f t="shared" si="29"/>
        <v>0</v>
      </c>
      <c r="K145" s="13"/>
      <c r="L145" s="13"/>
      <c r="M145" s="13"/>
      <c r="N145" s="13"/>
      <c r="O145" s="13"/>
      <c r="P145" s="14">
        <f t="shared" si="28"/>
        <v>0</v>
      </c>
    </row>
    <row r="146" spans="1:16" ht="76.5" x14ac:dyDescent="0.2">
      <c r="A146" s="255" t="s">
        <v>294</v>
      </c>
      <c r="B146" s="207" t="s">
        <v>52</v>
      </c>
      <c r="C146" s="30"/>
      <c r="D146" s="58" t="s">
        <v>510</v>
      </c>
      <c r="E146" s="15">
        <f t="shared" si="26"/>
        <v>41400000</v>
      </c>
      <c r="F146" s="13">
        <f>F148+F150+F152+F154+F156</f>
        <v>41400000</v>
      </c>
      <c r="G146" s="13"/>
      <c r="H146" s="13"/>
      <c r="I146" s="13"/>
      <c r="J146" s="15">
        <f t="shared" si="29"/>
        <v>0</v>
      </c>
      <c r="K146" s="13"/>
      <c r="L146" s="13"/>
      <c r="M146" s="13"/>
      <c r="N146" s="13"/>
      <c r="O146" s="13"/>
      <c r="P146" s="14">
        <f t="shared" si="28"/>
        <v>41400000</v>
      </c>
    </row>
    <row r="147" spans="1:16" hidden="1" x14ac:dyDescent="0.2">
      <c r="A147" s="255"/>
      <c r="B147" s="36"/>
      <c r="C147" s="30"/>
      <c r="D147" s="191"/>
      <c r="E147" s="15">
        <f t="shared" si="26"/>
        <v>0</v>
      </c>
      <c r="F147" s="13"/>
      <c r="G147" s="13"/>
      <c r="H147" s="13"/>
      <c r="I147" s="13"/>
      <c r="J147" s="15">
        <f t="shared" si="29"/>
        <v>0</v>
      </c>
      <c r="K147" s="13"/>
      <c r="L147" s="13"/>
      <c r="M147" s="13"/>
      <c r="N147" s="13"/>
      <c r="O147" s="13"/>
      <c r="P147" s="14">
        <f t="shared" si="28"/>
        <v>0</v>
      </c>
    </row>
    <row r="148" spans="1:16" s="85" customFormat="1" ht="25.5" x14ac:dyDescent="0.2">
      <c r="A148" s="256" t="s">
        <v>497</v>
      </c>
      <c r="B148" s="93" t="s">
        <v>492</v>
      </c>
      <c r="C148" s="97" t="s">
        <v>62</v>
      </c>
      <c r="D148" s="206" t="s">
        <v>502</v>
      </c>
      <c r="E148" s="104">
        <f>F148+J148</f>
        <v>32000000</v>
      </c>
      <c r="F148" s="92">
        <f>F149</f>
        <v>32000000</v>
      </c>
      <c r="G148" s="92"/>
      <c r="H148" s="92"/>
      <c r="I148" s="92"/>
      <c r="J148" s="104"/>
      <c r="K148" s="92"/>
      <c r="L148" s="92"/>
      <c r="M148" s="92"/>
      <c r="N148" s="92"/>
      <c r="O148" s="92"/>
      <c r="P148" s="14">
        <f t="shared" si="28"/>
        <v>32000000</v>
      </c>
    </row>
    <row r="149" spans="1:16" s="85" customFormat="1" ht="114.75" x14ac:dyDescent="0.2">
      <c r="A149" s="256"/>
      <c r="B149" s="93"/>
      <c r="C149" s="97"/>
      <c r="D149" s="191" t="s">
        <v>478</v>
      </c>
      <c r="E149" s="15">
        <f t="shared" ref="E149:E157" si="34">F149+J149</f>
        <v>32000000</v>
      </c>
      <c r="F149" s="13">
        <v>32000000</v>
      </c>
      <c r="G149" s="92"/>
      <c r="H149" s="92"/>
      <c r="I149" s="92"/>
      <c r="J149" s="104"/>
      <c r="K149" s="92"/>
      <c r="L149" s="92"/>
      <c r="M149" s="92"/>
      <c r="N149" s="92"/>
      <c r="O149" s="92"/>
      <c r="P149" s="14">
        <f t="shared" si="28"/>
        <v>32000000</v>
      </c>
    </row>
    <row r="150" spans="1:16" s="85" customFormat="1" ht="25.5" x14ac:dyDescent="0.2">
      <c r="A150" s="256" t="s">
        <v>498</v>
      </c>
      <c r="B150" s="93" t="s">
        <v>493</v>
      </c>
      <c r="C150" s="97" t="s">
        <v>62</v>
      </c>
      <c r="D150" s="206" t="s">
        <v>503</v>
      </c>
      <c r="E150" s="104">
        <f t="shared" si="34"/>
        <v>8000000</v>
      </c>
      <c r="F150" s="92">
        <f>F151</f>
        <v>8000000</v>
      </c>
      <c r="G150" s="92"/>
      <c r="H150" s="92"/>
      <c r="I150" s="92"/>
      <c r="J150" s="104"/>
      <c r="K150" s="92"/>
      <c r="L150" s="92"/>
      <c r="M150" s="92"/>
      <c r="N150" s="92"/>
      <c r="O150" s="92"/>
      <c r="P150" s="14">
        <f t="shared" si="28"/>
        <v>8000000</v>
      </c>
    </row>
    <row r="151" spans="1:16" s="85" customFormat="1" ht="114.75" x14ac:dyDescent="0.2">
      <c r="A151" s="256"/>
      <c r="B151" s="93"/>
      <c r="C151" s="97"/>
      <c r="D151" s="191" t="s">
        <v>478</v>
      </c>
      <c r="E151" s="15">
        <f t="shared" si="34"/>
        <v>8000000</v>
      </c>
      <c r="F151" s="13">
        <v>8000000</v>
      </c>
      <c r="G151" s="92"/>
      <c r="H151" s="92"/>
      <c r="I151" s="92"/>
      <c r="J151" s="104"/>
      <c r="K151" s="92"/>
      <c r="L151" s="92"/>
      <c r="M151" s="92"/>
      <c r="N151" s="92"/>
      <c r="O151" s="92"/>
      <c r="P151" s="14">
        <f t="shared" si="28"/>
        <v>8000000</v>
      </c>
    </row>
    <row r="152" spans="1:16" s="85" customFormat="1" ht="25.5" x14ac:dyDescent="0.2">
      <c r="A152" s="256" t="s">
        <v>499</v>
      </c>
      <c r="B152" s="93" t="s">
        <v>494</v>
      </c>
      <c r="C152" s="97" t="s">
        <v>62</v>
      </c>
      <c r="D152" s="206" t="s">
        <v>504</v>
      </c>
      <c r="E152" s="104">
        <f t="shared" si="34"/>
        <v>1200000</v>
      </c>
      <c r="F152" s="92">
        <f>F153</f>
        <v>1200000</v>
      </c>
      <c r="G152" s="92"/>
      <c r="H152" s="92"/>
      <c r="I152" s="92"/>
      <c r="J152" s="104"/>
      <c r="K152" s="92"/>
      <c r="L152" s="92"/>
      <c r="M152" s="92"/>
      <c r="N152" s="92"/>
      <c r="O152" s="92"/>
      <c r="P152" s="14">
        <f t="shared" si="28"/>
        <v>1200000</v>
      </c>
    </row>
    <row r="153" spans="1:16" s="85" customFormat="1" ht="114.75" x14ac:dyDescent="0.2">
      <c r="A153" s="256"/>
      <c r="B153" s="93"/>
      <c r="C153" s="97"/>
      <c r="D153" s="191" t="s">
        <v>478</v>
      </c>
      <c r="E153" s="15">
        <f t="shared" si="34"/>
        <v>1200000</v>
      </c>
      <c r="F153" s="13">
        <v>1200000</v>
      </c>
      <c r="G153" s="92"/>
      <c r="H153" s="92"/>
      <c r="I153" s="92"/>
      <c r="J153" s="104"/>
      <c r="K153" s="92"/>
      <c r="L153" s="92"/>
      <c r="M153" s="92"/>
      <c r="N153" s="92"/>
      <c r="O153" s="92"/>
      <c r="P153" s="14">
        <f t="shared" si="28"/>
        <v>1200000</v>
      </c>
    </row>
    <row r="154" spans="1:16" s="85" customFormat="1" ht="25.5" x14ac:dyDescent="0.2">
      <c r="A154" s="256" t="s">
        <v>500</v>
      </c>
      <c r="B154" s="93" t="s">
        <v>495</v>
      </c>
      <c r="C154" s="97" t="s">
        <v>62</v>
      </c>
      <c r="D154" s="206" t="s">
        <v>505</v>
      </c>
      <c r="E154" s="104">
        <f t="shared" si="34"/>
        <v>100000</v>
      </c>
      <c r="F154" s="92">
        <f>F155</f>
        <v>100000</v>
      </c>
      <c r="G154" s="92"/>
      <c r="H154" s="92"/>
      <c r="I154" s="92"/>
      <c r="J154" s="104"/>
      <c r="K154" s="92"/>
      <c r="L154" s="92"/>
      <c r="M154" s="92"/>
      <c r="N154" s="92"/>
      <c r="O154" s="92"/>
      <c r="P154" s="14">
        <f t="shared" si="28"/>
        <v>100000</v>
      </c>
    </row>
    <row r="155" spans="1:16" s="85" customFormat="1" ht="114.75" x14ac:dyDescent="0.2">
      <c r="A155" s="256"/>
      <c r="B155" s="93"/>
      <c r="C155" s="97"/>
      <c r="D155" s="191" t="s">
        <v>478</v>
      </c>
      <c r="E155" s="15">
        <f t="shared" si="34"/>
        <v>100000</v>
      </c>
      <c r="F155" s="13">
        <v>100000</v>
      </c>
      <c r="G155" s="92"/>
      <c r="H155" s="92"/>
      <c r="I155" s="92"/>
      <c r="J155" s="104"/>
      <c r="K155" s="92"/>
      <c r="L155" s="92"/>
      <c r="M155" s="92"/>
      <c r="N155" s="92"/>
      <c r="O155" s="92"/>
      <c r="P155" s="14">
        <f t="shared" si="28"/>
        <v>100000</v>
      </c>
    </row>
    <row r="156" spans="1:16" s="85" customFormat="1" ht="38.25" x14ac:dyDescent="0.2">
      <c r="A156" s="256" t="s">
        <v>501</v>
      </c>
      <c r="B156" s="93" t="s">
        <v>496</v>
      </c>
      <c r="C156" s="97" t="s">
        <v>62</v>
      </c>
      <c r="D156" s="206" t="s">
        <v>506</v>
      </c>
      <c r="E156" s="104">
        <f t="shared" si="34"/>
        <v>100000</v>
      </c>
      <c r="F156" s="92">
        <f>F157</f>
        <v>100000</v>
      </c>
      <c r="G156" s="92"/>
      <c r="H156" s="92"/>
      <c r="I156" s="92"/>
      <c r="J156" s="104"/>
      <c r="K156" s="92"/>
      <c r="L156" s="92"/>
      <c r="M156" s="92"/>
      <c r="N156" s="92"/>
      <c r="O156" s="92"/>
      <c r="P156" s="14">
        <f t="shared" si="28"/>
        <v>100000</v>
      </c>
    </row>
    <row r="157" spans="1:16" s="85" customFormat="1" ht="114.75" x14ac:dyDescent="0.2">
      <c r="A157" s="256"/>
      <c r="B157" s="93"/>
      <c r="C157" s="97"/>
      <c r="D157" s="191" t="s">
        <v>478</v>
      </c>
      <c r="E157" s="15">
        <f t="shared" si="34"/>
        <v>100000</v>
      </c>
      <c r="F157" s="13">
        <v>100000</v>
      </c>
      <c r="G157" s="92"/>
      <c r="H157" s="92"/>
      <c r="I157" s="92"/>
      <c r="J157" s="104"/>
      <c r="K157" s="92"/>
      <c r="L157" s="92"/>
      <c r="M157" s="92"/>
      <c r="N157" s="92"/>
      <c r="O157" s="92"/>
      <c r="P157" s="14">
        <f t="shared" si="28"/>
        <v>100000</v>
      </c>
    </row>
    <row r="158" spans="1:16" ht="25.5" x14ac:dyDescent="0.2">
      <c r="A158" s="255" t="s">
        <v>306</v>
      </c>
      <c r="B158" s="34" t="s">
        <v>172</v>
      </c>
      <c r="C158" s="34" t="s">
        <v>62</v>
      </c>
      <c r="D158" s="67" t="s">
        <v>454</v>
      </c>
      <c r="E158" s="15">
        <f>F158+I158</f>
        <v>10010900</v>
      </c>
      <c r="F158" s="13">
        <f t="shared" ref="F158:O158" si="35">SUM(F159:F160)</f>
        <v>10010900</v>
      </c>
      <c r="G158" s="13">
        <f t="shared" si="35"/>
        <v>6824000</v>
      </c>
      <c r="H158" s="13">
        <f t="shared" si="35"/>
        <v>1027400</v>
      </c>
      <c r="I158" s="13">
        <f t="shared" si="35"/>
        <v>0</v>
      </c>
      <c r="J158" s="15">
        <f>K158+N158</f>
        <v>1911900</v>
      </c>
      <c r="K158" s="13">
        <f t="shared" si="35"/>
        <v>211900</v>
      </c>
      <c r="L158" s="13">
        <f t="shared" si="35"/>
        <v>14900</v>
      </c>
      <c r="M158" s="13">
        <f t="shared" si="35"/>
        <v>105200</v>
      </c>
      <c r="N158" s="13">
        <f t="shared" si="35"/>
        <v>1700000</v>
      </c>
      <c r="O158" s="13">
        <f t="shared" si="35"/>
        <v>1700000</v>
      </c>
      <c r="P158" s="14">
        <f>E158+J158</f>
        <v>11922800</v>
      </c>
    </row>
    <row r="159" spans="1:16" s="85" customFormat="1" ht="27.6" customHeight="1" x14ac:dyDescent="0.2">
      <c r="A159" s="256" t="s">
        <v>307</v>
      </c>
      <c r="B159" s="83" t="s">
        <v>54</v>
      </c>
      <c r="C159" s="83" t="s">
        <v>64</v>
      </c>
      <c r="D159" s="96" t="s">
        <v>305</v>
      </c>
      <c r="E159" s="15">
        <f>F159+I159</f>
        <v>6171400</v>
      </c>
      <c r="F159" s="92">
        <v>6171400</v>
      </c>
      <c r="G159" s="92">
        <v>4570000</v>
      </c>
      <c r="H159" s="92">
        <v>227400</v>
      </c>
      <c r="I159" s="92"/>
      <c r="J159" s="15">
        <f>K159+N159</f>
        <v>211900</v>
      </c>
      <c r="K159" s="92">
        <v>211900</v>
      </c>
      <c r="L159" s="92">
        <v>14900</v>
      </c>
      <c r="M159" s="92">
        <v>105200</v>
      </c>
      <c r="N159" s="13">
        <f>O159</f>
        <v>0</v>
      </c>
      <c r="O159" s="92"/>
      <c r="P159" s="14">
        <f>E159+J159</f>
        <v>6383300</v>
      </c>
    </row>
    <row r="160" spans="1:16" s="85" customFormat="1" x14ac:dyDescent="0.2">
      <c r="A160" s="256" t="s">
        <v>308</v>
      </c>
      <c r="B160" s="83" t="s">
        <v>55</v>
      </c>
      <c r="C160" s="83" t="s">
        <v>62</v>
      </c>
      <c r="D160" s="96" t="s">
        <v>455</v>
      </c>
      <c r="E160" s="15">
        <f>F160+I160</f>
        <v>3839500</v>
      </c>
      <c r="F160" s="92">
        <v>3839500</v>
      </c>
      <c r="G160" s="92">
        <v>2254000</v>
      </c>
      <c r="H160" s="92">
        <v>800000</v>
      </c>
      <c r="I160" s="92"/>
      <c r="J160" s="15">
        <f>K160+N160</f>
        <v>1700000</v>
      </c>
      <c r="K160" s="92"/>
      <c r="L160" s="92"/>
      <c r="M160" s="92"/>
      <c r="N160" s="13">
        <f>O160</f>
        <v>1700000</v>
      </c>
      <c r="O160" s="92">
        <v>1700000</v>
      </c>
      <c r="P160" s="14">
        <f>E160+J160</f>
        <v>5539500</v>
      </c>
    </row>
    <row r="161" spans="1:16" x14ac:dyDescent="0.2">
      <c r="A161" s="255" t="s">
        <v>297</v>
      </c>
      <c r="B161" s="12" t="s">
        <v>296</v>
      </c>
      <c r="C161" s="12"/>
      <c r="D161" s="17" t="s">
        <v>14</v>
      </c>
      <c r="E161" s="15">
        <f t="shared" ref="E161:E173" si="36">F161+I161</f>
        <v>1806000</v>
      </c>
      <c r="F161" s="13">
        <f t="shared" ref="F161:O161" si="37">SUM(F162:F163)</f>
        <v>1806000</v>
      </c>
      <c r="G161" s="13">
        <f t="shared" si="37"/>
        <v>1240000</v>
      </c>
      <c r="H161" s="13">
        <f t="shared" si="37"/>
        <v>200000</v>
      </c>
      <c r="I161" s="13">
        <f t="shared" si="37"/>
        <v>0</v>
      </c>
      <c r="J161" s="15">
        <f t="shared" ref="J161:J173" si="38">K161+N161</f>
        <v>17500</v>
      </c>
      <c r="K161" s="13">
        <f t="shared" si="37"/>
        <v>0</v>
      </c>
      <c r="L161" s="13">
        <f t="shared" si="37"/>
        <v>0</v>
      </c>
      <c r="M161" s="13">
        <f t="shared" si="37"/>
        <v>0</v>
      </c>
      <c r="N161" s="13">
        <f t="shared" si="37"/>
        <v>17500</v>
      </c>
      <c r="O161" s="13">
        <f t="shared" si="37"/>
        <v>17500</v>
      </c>
      <c r="P161" s="14">
        <f t="shared" si="28"/>
        <v>1823500</v>
      </c>
    </row>
    <row r="162" spans="1:16" s="79" customFormat="1" ht="25.5" x14ac:dyDescent="0.2">
      <c r="A162" s="256" t="s">
        <v>300</v>
      </c>
      <c r="B162" s="90" t="s">
        <v>299</v>
      </c>
      <c r="C162" s="90" t="s">
        <v>1</v>
      </c>
      <c r="D162" s="70" t="s">
        <v>298</v>
      </c>
      <c r="E162" s="15">
        <f t="shared" si="36"/>
        <v>1766000</v>
      </c>
      <c r="F162" s="92">
        <v>1766000</v>
      </c>
      <c r="G162" s="92">
        <v>1240000</v>
      </c>
      <c r="H162" s="92">
        <v>200000</v>
      </c>
      <c r="I162" s="92"/>
      <c r="J162" s="15">
        <f t="shared" si="38"/>
        <v>17500</v>
      </c>
      <c r="K162" s="92"/>
      <c r="L162" s="92"/>
      <c r="M162" s="92"/>
      <c r="N162" s="13">
        <f>O162</f>
        <v>17500</v>
      </c>
      <c r="O162" s="92">
        <v>17500</v>
      </c>
      <c r="P162" s="14">
        <f t="shared" ref="P162:P282" si="39">E162+J162</f>
        <v>1783500</v>
      </c>
    </row>
    <row r="163" spans="1:16" s="79" customFormat="1" x14ac:dyDescent="0.2">
      <c r="A163" s="256" t="s">
        <v>433</v>
      </c>
      <c r="B163" s="90" t="s">
        <v>432</v>
      </c>
      <c r="C163" s="90" t="s">
        <v>1</v>
      </c>
      <c r="D163" s="180" t="s">
        <v>434</v>
      </c>
      <c r="E163" s="15">
        <f t="shared" si="36"/>
        <v>40000</v>
      </c>
      <c r="F163" s="92">
        <v>40000</v>
      </c>
      <c r="G163" s="92"/>
      <c r="H163" s="92"/>
      <c r="I163" s="92"/>
      <c r="J163" s="15">
        <f t="shared" si="38"/>
        <v>0</v>
      </c>
      <c r="K163" s="92"/>
      <c r="L163" s="92"/>
      <c r="M163" s="92"/>
      <c r="N163" s="92"/>
      <c r="O163" s="92"/>
      <c r="P163" s="14">
        <f t="shared" si="39"/>
        <v>40000</v>
      </c>
    </row>
    <row r="164" spans="1:16" s="7" customFormat="1" x14ac:dyDescent="0.2">
      <c r="A164" s="255" t="s">
        <v>301</v>
      </c>
      <c r="B164" s="34" t="s">
        <v>171</v>
      </c>
      <c r="C164" s="34"/>
      <c r="D164" s="68" t="s">
        <v>165</v>
      </c>
      <c r="E164" s="15">
        <f t="shared" si="36"/>
        <v>180000</v>
      </c>
      <c r="F164" s="13">
        <f>F165</f>
        <v>180000</v>
      </c>
      <c r="G164" s="13">
        <f>G165</f>
        <v>0</v>
      </c>
      <c r="H164" s="13">
        <f>H165</f>
        <v>0</v>
      </c>
      <c r="I164" s="13">
        <f>I165</f>
        <v>0</v>
      </c>
      <c r="J164" s="15">
        <f t="shared" si="38"/>
        <v>0</v>
      </c>
      <c r="K164" s="13">
        <f>K165</f>
        <v>0</v>
      </c>
      <c r="L164" s="13">
        <f>L165</f>
        <v>0</v>
      </c>
      <c r="M164" s="13">
        <f>M165</f>
        <v>0</v>
      </c>
      <c r="N164" s="13">
        <f>N165</f>
        <v>0</v>
      </c>
      <c r="O164" s="13">
        <f>O165</f>
        <v>0</v>
      </c>
      <c r="P164" s="14">
        <f t="shared" si="39"/>
        <v>180000</v>
      </c>
    </row>
    <row r="165" spans="1:16" s="79" customFormat="1" ht="15.75" x14ac:dyDescent="0.25">
      <c r="A165" s="256" t="s">
        <v>303</v>
      </c>
      <c r="B165" s="90" t="s">
        <v>302</v>
      </c>
      <c r="C165" s="90" t="s">
        <v>1</v>
      </c>
      <c r="D165" s="106" t="s">
        <v>158</v>
      </c>
      <c r="E165" s="104">
        <f t="shared" si="36"/>
        <v>180000</v>
      </c>
      <c r="F165" s="92">
        <v>180000</v>
      </c>
      <c r="G165" s="92"/>
      <c r="H165" s="92"/>
      <c r="I165" s="92"/>
      <c r="J165" s="104">
        <f>K165+N165</f>
        <v>0</v>
      </c>
      <c r="K165" s="92"/>
      <c r="L165" s="92"/>
      <c r="M165" s="92"/>
      <c r="N165" s="92"/>
      <c r="O165" s="92"/>
      <c r="P165" s="105">
        <f>E165+J165</f>
        <v>180000</v>
      </c>
    </row>
    <row r="166" spans="1:16" hidden="1" x14ac:dyDescent="0.2">
      <c r="A166" s="255">
        <v>1513500</v>
      </c>
      <c r="B166" s="12" t="s">
        <v>25</v>
      </c>
      <c r="C166" s="12" t="s">
        <v>1</v>
      </c>
      <c r="D166" s="58" t="s">
        <v>152</v>
      </c>
      <c r="E166" s="15">
        <f t="shared" si="36"/>
        <v>0</v>
      </c>
      <c r="F166" s="13"/>
      <c r="G166" s="13"/>
      <c r="H166" s="13"/>
      <c r="I166" s="13"/>
      <c r="J166" s="15">
        <f t="shared" si="38"/>
        <v>0</v>
      </c>
      <c r="K166" s="13"/>
      <c r="L166" s="13"/>
      <c r="M166" s="13"/>
      <c r="N166" s="13"/>
      <c r="O166" s="13"/>
      <c r="P166" s="14">
        <f t="shared" si="39"/>
        <v>0</v>
      </c>
    </row>
    <row r="167" spans="1:16" ht="38.25" x14ac:dyDescent="0.2">
      <c r="A167" s="255" t="s">
        <v>304</v>
      </c>
      <c r="B167" s="34" t="s">
        <v>33</v>
      </c>
      <c r="C167" s="34" t="s">
        <v>1</v>
      </c>
      <c r="D167" s="67" t="s">
        <v>99</v>
      </c>
      <c r="E167" s="15">
        <f t="shared" si="36"/>
        <v>700000</v>
      </c>
      <c r="F167" s="13">
        <v>700000</v>
      </c>
      <c r="G167" s="13"/>
      <c r="H167" s="13"/>
      <c r="I167" s="13"/>
      <c r="J167" s="15">
        <f t="shared" si="38"/>
        <v>0</v>
      </c>
      <c r="K167" s="13"/>
      <c r="L167" s="13"/>
      <c r="M167" s="13"/>
      <c r="N167" s="13"/>
      <c r="O167" s="13"/>
      <c r="P167" s="14">
        <f t="shared" si="39"/>
        <v>700000</v>
      </c>
    </row>
    <row r="168" spans="1:16" ht="43.5" customHeight="1" x14ac:dyDescent="0.2">
      <c r="A168" s="255" t="s">
        <v>309</v>
      </c>
      <c r="B168" s="12" t="s">
        <v>53</v>
      </c>
      <c r="C168" s="12" t="s">
        <v>62</v>
      </c>
      <c r="D168" s="58" t="s">
        <v>456</v>
      </c>
      <c r="E168" s="15">
        <f t="shared" si="36"/>
        <v>1298900</v>
      </c>
      <c r="F168" s="13">
        <v>1298900</v>
      </c>
      <c r="G168" s="13">
        <f t="shared" ref="G168:O168" si="40">SUM(G169)</f>
        <v>0</v>
      </c>
      <c r="H168" s="13">
        <f t="shared" si="40"/>
        <v>0</v>
      </c>
      <c r="I168" s="13">
        <f t="shared" si="40"/>
        <v>0</v>
      </c>
      <c r="J168" s="15">
        <f t="shared" si="38"/>
        <v>0</v>
      </c>
      <c r="K168" s="13">
        <f t="shared" si="40"/>
        <v>0</v>
      </c>
      <c r="L168" s="13">
        <f t="shared" si="40"/>
        <v>0</v>
      </c>
      <c r="M168" s="13">
        <f t="shared" si="40"/>
        <v>0</v>
      </c>
      <c r="N168" s="13">
        <f t="shared" si="40"/>
        <v>0</v>
      </c>
      <c r="O168" s="13">
        <f t="shared" si="40"/>
        <v>0</v>
      </c>
      <c r="P168" s="14">
        <f t="shared" si="39"/>
        <v>1298900</v>
      </c>
    </row>
    <row r="169" spans="1:16" s="85" customFormat="1" ht="28.9" hidden="1" customHeight="1" x14ac:dyDescent="0.2">
      <c r="A169" s="256" t="s">
        <v>457</v>
      </c>
      <c r="B169" s="83" t="s">
        <v>310</v>
      </c>
      <c r="C169" s="83" t="s">
        <v>62</v>
      </c>
      <c r="D169" s="96" t="s">
        <v>305</v>
      </c>
      <c r="E169" s="15">
        <f t="shared" si="36"/>
        <v>0</v>
      </c>
      <c r="F169" s="92"/>
      <c r="G169" s="92"/>
      <c r="H169" s="92"/>
      <c r="I169" s="92"/>
      <c r="J169" s="15">
        <f t="shared" si="38"/>
        <v>0</v>
      </c>
      <c r="K169" s="92"/>
      <c r="L169" s="92"/>
      <c r="M169" s="92"/>
      <c r="N169" s="92"/>
      <c r="O169" s="92"/>
      <c r="P169" s="14">
        <f t="shared" si="39"/>
        <v>0</v>
      </c>
    </row>
    <row r="170" spans="1:16" s="7" customFormat="1" x14ac:dyDescent="0.2">
      <c r="A170" s="255" t="s">
        <v>458</v>
      </c>
      <c r="B170" s="12" t="s">
        <v>459</v>
      </c>
      <c r="C170" s="12"/>
      <c r="D170" s="58" t="s">
        <v>18</v>
      </c>
      <c r="E170" s="15">
        <f>E171</f>
        <v>199600</v>
      </c>
      <c r="F170" s="15">
        <f t="shared" ref="F170:O170" si="41">F171</f>
        <v>199600</v>
      </c>
      <c r="G170" s="15">
        <f t="shared" si="41"/>
        <v>0</v>
      </c>
      <c r="H170" s="15">
        <f t="shared" si="41"/>
        <v>0</v>
      </c>
      <c r="I170" s="15">
        <f t="shared" si="41"/>
        <v>0</v>
      </c>
      <c r="J170" s="15">
        <f t="shared" si="41"/>
        <v>0</v>
      </c>
      <c r="K170" s="15">
        <f t="shared" si="41"/>
        <v>0</v>
      </c>
      <c r="L170" s="15">
        <f t="shared" si="41"/>
        <v>0</v>
      </c>
      <c r="M170" s="15">
        <f t="shared" si="41"/>
        <v>0</v>
      </c>
      <c r="N170" s="15">
        <f t="shared" si="41"/>
        <v>0</v>
      </c>
      <c r="O170" s="15">
        <f t="shared" si="41"/>
        <v>0</v>
      </c>
      <c r="P170" s="14">
        <f>E170+J170</f>
        <v>199600</v>
      </c>
    </row>
    <row r="171" spans="1:16" s="85" customFormat="1" ht="25.5" x14ac:dyDescent="0.2">
      <c r="A171" s="256" t="s">
        <v>460</v>
      </c>
      <c r="B171" s="83" t="s">
        <v>461</v>
      </c>
      <c r="C171" s="83" t="s">
        <v>140</v>
      </c>
      <c r="D171" s="91" t="s">
        <v>486</v>
      </c>
      <c r="E171" s="15">
        <f>F171+I171</f>
        <v>199600</v>
      </c>
      <c r="F171" s="92">
        <v>199600</v>
      </c>
      <c r="G171" s="92"/>
      <c r="H171" s="92"/>
      <c r="I171" s="92"/>
      <c r="J171" s="15">
        <f>K171+N171</f>
        <v>0</v>
      </c>
      <c r="K171" s="92"/>
      <c r="L171" s="92"/>
      <c r="M171" s="92"/>
      <c r="N171" s="92"/>
      <c r="O171" s="92"/>
      <c r="P171" s="14">
        <f>E171+J171</f>
        <v>199600</v>
      </c>
    </row>
    <row r="172" spans="1:16" x14ac:dyDescent="0.2">
      <c r="A172" s="255" t="s">
        <v>462</v>
      </c>
      <c r="B172" s="30" t="s">
        <v>463</v>
      </c>
      <c r="C172" s="30" t="s">
        <v>16</v>
      </c>
      <c r="D172" s="57" t="s">
        <v>17</v>
      </c>
      <c r="E172" s="15">
        <f t="shared" si="36"/>
        <v>100000</v>
      </c>
      <c r="F172" s="13">
        <v>100000</v>
      </c>
      <c r="G172" s="13">
        <v>26514</v>
      </c>
      <c r="H172" s="13"/>
      <c r="I172" s="13"/>
      <c r="J172" s="15">
        <f t="shared" si="38"/>
        <v>0</v>
      </c>
      <c r="K172" s="13"/>
      <c r="L172" s="13"/>
      <c r="M172" s="13"/>
      <c r="N172" s="13"/>
      <c r="O172" s="13"/>
      <c r="P172" s="14">
        <f t="shared" si="39"/>
        <v>100000</v>
      </c>
    </row>
    <row r="173" spans="1:16" hidden="1" x14ac:dyDescent="0.2">
      <c r="A173" s="255">
        <v>1518600</v>
      </c>
      <c r="B173" s="43" t="s">
        <v>30</v>
      </c>
      <c r="C173" s="44" t="s">
        <v>151</v>
      </c>
      <c r="D173" s="69" t="s">
        <v>152</v>
      </c>
      <c r="E173" s="15">
        <f t="shared" si="36"/>
        <v>0</v>
      </c>
      <c r="F173" s="13"/>
      <c r="G173" s="13"/>
      <c r="H173" s="13"/>
      <c r="I173" s="13"/>
      <c r="J173" s="15">
        <f t="shared" si="38"/>
        <v>0</v>
      </c>
      <c r="K173" s="13"/>
      <c r="L173" s="13"/>
      <c r="M173" s="13"/>
      <c r="N173" s="13"/>
      <c r="O173" s="13"/>
      <c r="P173" s="14">
        <f t="shared" si="39"/>
        <v>0</v>
      </c>
    </row>
    <row r="174" spans="1:16" s="170" customFormat="1" ht="89.25" x14ac:dyDescent="0.2">
      <c r="A174" s="258" t="s">
        <v>507</v>
      </c>
      <c r="B174" s="208" t="s">
        <v>491</v>
      </c>
      <c r="C174" s="34" t="s">
        <v>1</v>
      </c>
      <c r="D174" s="69" t="s">
        <v>508</v>
      </c>
      <c r="E174" s="15">
        <f>F174+I174</f>
        <v>1170513</v>
      </c>
      <c r="F174" s="13">
        <v>1170513</v>
      </c>
      <c r="G174" s="13"/>
      <c r="H174" s="13"/>
      <c r="I174" s="13"/>
      <c r="J174" s="15"/>
      <c r="K174" s="13"/>
      <c r="L174" s="13"/>
      <c r="M174" s="13"/>
      <c r="N174" s="13"/>
      <c r="O174" s="13"/>
      <c r="P174" s="14">
        <f t="shared" ref="P174:P180" si="42">E174+J174</f>
        <v>1170513</v>
      </c>
    </row>
    <row r="175" spans="1:16" s="170" customFormat="1" ht="89.25" x14ac:dyDescent="0.2">
      <c r="A175" s="258"/>
      <c r="B175" s="36"/>
      <c r="C175" s="30"/>
      <c r="D175" s="191" t="s">
        <v>475</v>
      </c>
      <c r="E175" s="15">
        <f>F175+I175</f>
        <v>1170513</v>
      </c>
      <c r="F175" s="13">
        <f>F174</f>
        <v>1170513</v>
      </c>
      <c r="G175" s="13"/>
      <c r="H175" s="13"/>
      <c r="I175" s="13"/>
      <c r="J175" s="15"/>
      <c r="K175" s="13"/>
      <c r="L175" s="13"/>
      <c r="M175" s="13"/>
      <c r="N175" s="13"/>
      <c r="O175" s="13"/>
      <c r="P175" s="14">
        <f t="shared" si="42"/>
        <v>1170513</v>
      </c>
    </row>
    <row r="176" spans="1:16" s="7" customFormat="1" x14ac:dyDescent="0.2">
      <c r="A176" s="255" t="s">
        <v>467</v>
      </c>
      <c r="B176" s="12" t="s">
        <v>466</v>
      </c>
      <c r="C176" s="12"/>
      <c r="D176" s="56" t="s">
        <v>295</v>
      </c>
      <c r="E176" s="15">
        <f>F176+I176</f>
        <v>3032998</v>
      </c>
      <c r="F176" s="13">
        <f>F177</f>
        <v>3032998</v>
      </c>
      <c r="G176" s="13"/>
      <c r="H176" s="13"/>
      <c r="I176" s="13"/>
      <c r="J176" s="15">
        <f>K176+N176</f>
        <v>250000</v>
      </c>
      <c r="K176" s="13"/>
      <c r="L176" s="13"/>
      <c r="M176" s="13"/>
      <c r="N176" s="13">
        <f>O176</f>
        <v>250000</v>
      </c>
      <c r="O176" s="13">
        <f>O177</f>
        <v>250000</v>
      </c>
      <c r="P176" s="14">
        <f t="shared" si="42"/>
        <v>3282998</v>
      </c>
    </row>
    <row r="177" spans="1:16" s="79" customFormat="1" x14ac:dyDescent="0.2">
      <c r="A177" s="256" t="s">
        <v>468</v>
      </c>
      <c r="B177" s="188" t="s">
        <v>465</v>
      </c>
      <c r="C177" s="83" t="s">
        <v>139</v>
      </c>
      <c r="D177" s="189" t="s">
        <v>464</v>
      </c>
      <c r="E177" s="104">
        <f>F177+I177</f>
        <v>3032998</v>
      </c>
      <c r="F177" s="92">
        <v>3032998</v>
      </c>
      <c r="G177" s="92"/>
      <c r="H177" s="92"/>
      <c r="I177" s="92"/>
      <c r="J177" s="104">
        <f>K177+N177</f>
        <v>250000</v>
      </c>
      <c r="K177" s="92"/>
      <c r="L177" s="92"/>
      <c r="M177" s="92"/>
      <c r="N177" s="92">
        <f>O177</f>
        <v>250000</v>
      </c>
      <c r="O177" s="92">
        <v>250000</v>
      </c>
      <c r="P177" s="105">
        <f t="shared" si="42"/>
        <v>3282998</v>
      </c>
    </row>
    <row r="178" spans="1:16" s="79" customFormat="1" x14ac:dyDescent="0.2">
      <c r="A178" s="256"/>
      <c r="B178" s="188"/>
      <c r="C178" s="83"/>
      <c r="D178" s="314" t="s">
        <v>547</v>
      </c>
      <c r="E178" s="104">
        <f>F178+I178</f>
        <v>225000</v>
      </c>
      <c r="F178" s="92">
        <v>225000</v>
      </c>
      <c r="G178" s="92"/>
      <c r="H178" s="92"/>
      <c r="I178" s="92"/>
      <c r="J178" s="104"/>
      <c r="K178" s="92"/>
      <c r="L178" s="92"/>
      <c r="M178" s="92"/>
      <c r="N178" s="92"/>
      <c r="O178" s="92"/>
      <c r="P178" s="105">
        <f t="shared" si="42"/>
        <v>225000</v>
      </c>
    </row>
    <row r="179" spans="1:16" s="170" customFormat="1" x14ac:dyDescent="0.2">
      <c r="A179" s="258" t="s">
        <v>520</v>
      </c>
      <c r="B179" s="227" t="s">
        <v>206</v>
      </c>
      <c r="C179" s="12"/>
      <c r="D179" s="226" t="s">
        <v>208</v>
      </c>
      <c r="E179" s="15">
        <f>E180</f>
        <v>100000</v>
      </c>
      <c r="F179" s="15">
        <f t="shared" ref="F179:O179" si="43">F180</f>
        <v>100000</v>
      </c>
      <c r="G179" s="15">
        <f t="shared" si="43"/>
        <v>0</v>
      </c>
      <c r="H179" s="15">
        <f t="shared" si="43"/>
        <v>0</v>
      </c>
      <c r="I179" s="15">
        <f t="shared" si="43"/>
        <v>0</v>
      </c>
      <c r="J179" s="15">
        <f t="shared" si="43"/>
        <v>0</v>
      </c>
      <c r="K179" s="15">
        <f t="shared" si="43"/>
        <v>0</v>
      </c>
      <c r="L179" s="15">
        <f t="shared" si="43"/>
        <v>0</v>
      </c>
      <c r="M179" s="15">
        <f t="shared" si="43"/>
        <v>0</v>
      </c>
      <c r="N179" s="15">
        <f t="shared" si="43"/>
        <v>0</v>
      </c>
      <c r="O179" s="15">
        <f t="shared" si="43"/>
        <v>0</v>
      </c>
      <c r="P179" s="14">
        <f t="shared" si="42"/>
        <v>100000</v>
      </c>
    </row>
    <row r="180" spans="1:16" s="79" customFormat="1" x14ac:dyDescent="0.2">
      <c r="A180" s="256" t="s">
        <v>521</v>
      </c>
      <c r="B180" s="188" t="s">
        <v>210</v>
      </c>
      <c r="C180" s="83" t="s">
        <v>144</v>
      </c>
      <c r="D180" s="219" t="s">
        <v>211</v>
      </c>
      <c r="E180" s="104">
        <f>F180+I180</f>
        <v>100000</v>
      </c>
      <c r="F180" s="92">
        <v>100000</v>
      </c>
      <c r="G180" s="92"/>
      <c r="H180" s="92"/>
      <c r="I180" s="92"/>
      <c r="J180" s="104">
        <f>K180+N180</f>
        <v>0</v>
      </c>
      <c r="K180" s="92"/>
      <c r="L180" s="92"/>
      <c r="M180" s="92"/>
      <c r="N180" s="92"/>
      <c r="O180" s="92"/>
      <c r="P180" s="105">
        <f t="shared" si="42"/>
        <v>100000</v>
      </c>
    </row>
    <row r="181" spans="1:16" x14ac:dyDescent="0.2">
      <c r="A181" s="253" t="s">
        <v>194</v>
      </c>
      <c r="B181" s="26"/>
      <c r="C181" s="27"/>
      <c r="D181" s="53" t="s">
        <v>67</v>
      </c>
      <c r="E181" s="10">
        <f>E182</f>
        <v>2436400</v>
      </c>
      <c r="F181" s="10">
        <f t="shared" ref="F181:O181" si="44">F182</f>
        <v>2436400</v>
      </c>
      <c r="G181" s="10">
        <f t="shared" si="44"/>
        <v>1613000</v>
      </c>
      <c r="H181" s="10">
        <f t="shared" si="44"/>
        <v>52800</v>
      </c>
      <c r="I181" s="10">
        <f t="shared" si="44"/>
        <v>0</v>
      </c>
      <c r="J181" s="10">
        <f t="shared" si="44"/>
        <v>600000</v>
      </c>
      <c r="K181" s="10">
        <f t="shared" si="44"/>
        <v>0</v>
      </c>
      <c r="L181" s="10">
        <f t="shared" si="44"/>
        <v>0</v>
      </c>
      <c r="M181" s="10">
        <f t="shared" si="44"/>
        <v>0</v>
      </c>
      <c r="N181" s="10">
        <f t="shared" si="44"/>
        <v>600000</v>
      </c>
      <c r="O181" s="10">
        <f t="shared" si="44"/>
        <v>600000</v>
      </c>
      <c r="P181" s="14">
        <f t="shared" si="39"/>
        <v>3036400</v>
      </c>
    </row>
    <row r="182" spans="1:16" x14ac:dyDescent="0.2">
      <c r="A182" s="255" t="s">
        <v>311</v>
      </c>
      <c r="B182" s="28"/>
      <c r="C182" s="27"/>
      <c r="D182" s="54" t="s">
        <v>67</v>
      </c>
      <c r="E182" s="10">
        <f>E183+E185+E184</f>
        <v>2436400</v>
      </c>
      <c r="F182" s="10">
        <f t="shared" ref="F182:O182" si="45">F183+F185+F184</f>
        <v>2436400</v>
      </c>
      <c r="G182" s="10">
        <f t="shared" si="45"/>
        <v>1613000</v>
      </c>
      <c r="H182" s="10">
        <f t="shared" si="45"/>
        <v>52800</v>
      </c>
      <c r="I182" s="10">
        <f t="shared" si="45"/>
        <v>0</v>
      </c>
      <c r="J182" s="10">
        <f t="shared" si="45"/>
        <v>600000</v>
      </c>
      <c r="K182" s="10">
        <f t="shared" si="45"/>
        <v>0</v>
      </c>
      <c r="L182" s="10">
        <f t="shared" si="45"/>
        <v>0</v>
      </c>
      <c r="M182" s="10">
        <f t="shared" si="45"/>
        <v>0</v>
      </c>
      <c r="N182" s="10">
        <f t="shared" si="45"/>
        <v>600000</v>
      </c>
      <c r="O182" s="10">
        <f t="shared" si="45"/>
        <v>600000</v>
      </c>
      <c r="P182" s="10">
        <f>P183+P185+P184</f>
        <v>3036400</v>
      </c>
    </row>
    <row r="183" spans="1:16" s="7" customFormat="1" ht="25.5" x14ac:dyDescent="0.2">
      <c r="A183" s="260" t="s">
        <v>312</v>
      </c>
      <c r="B183" s="115" t="s">
        <v>214</v>
      </c>
      <c r="C183" s="115" t="s">
        <v>138</v>
      </c>
      <c r="D183" s="55" t="s">
        <v>213</v>
      </c>
      <c r="E183" s="15">
        <f>F183+I183</f>
        <v>2166400</v>
      </c>
      <c r="F183" s="13">
        <v>2166400</v>
      </c>
      <c r="G183" s="13">
        <v>1613000</v>
      </c>
      <c r="H183" s="13">
        <v>52800</v>
      </c>
      <c r="I183" s="13"/>
      <c r="J183" s="15">
        <f>K183+N183</f>
        <v>0</v>
      </c>
      <c r="K183" s="13"/>
      <c r="L183" s="13"/>
      <c r="M183" s="13"/>
      <c r="N183" s="13">
        <f>O183</f>
        <v>0</v>
      </c>
      <c r="O183" s="13"/>
      <c r="P183" s="14">
        <f t="shared" si="39"/>
        <v>2166400</v>
      </c>
    </row>
    <row r="184" spans="1:16" s="7" customFormat="1" ht="38.25" x14ac:dyDescent="0.2">
      <c r="A184" s="267" t="s">
        <v>526</v>
      </c>
      <c r="B184" s="214" t="s">
        <v>59</v>
      </c>
      <c r="C184" s="214" t="s">
        <v>154</v>
      </c>
      <c r="D184" s="228" t="s">
        <v>525</v>
      </c>
      <c r="E184" s="15">
        <f>F184+I184</f>
        <v>220000</v>
      </c>
      <c r="F184" s="229">
        <v>220000</v>
      </c>
      <c r="G184" s="229"/>
      <c r="H184" s="229"/>
      <c r="I184" s="229"/>
      <c r="J184" s="15">
        <f>K184+N184</f>
        <v>600000</v>
      </c>
      <c r="K184" s="229"/>
      <c r="L184" s="229"/>
      <c r="M184" s="229"/>
      <c r="N184" s="13">
        <f>O184</f>
        <v>600000</v>
      </c>
      <c r="O184" s="229">
        <v>600000</v>
      </c>
      <c r="P184" s="14">
        <f t="shared" si="39"/>
        <v>820000</v>
      </c>
    </row>
    <row r="185" spans="1:16" s="7" customFormat="1" ht="15.75" x14ac:dyDescent="0.25">
      <c r="A185" s="268" t="s">
        <v>313</v>
      </c>
      <c r="B185" s="230" t="s">
        <v>187</v>
      </c>
      <c r="C185" s="231"/>
      <c r="D185" s="118" t="s">
        <v>185</v>
      </c>
      <c r="E185" s="116">
        <f>E186</f>
        <v>50000</v>
      </c>
      <c r="F185" s="116">
        <f t="shared" ref="F185:O185" si="46">F186</f>
        <v>50000</v>
      </c>
      <c r="G185" s="116">
        <f t="shared" si="46"/>
        <v>0</v>
      </c>
      <c r="H185" s="116">
        <f t="shared" si="46"/>
        <v>0</v>
      </c>
      <c r="I185" s="116">
        <f t="shared" si="46"/>
        <v>0</v>
      </c>
      <c r="J185" s="116">
        <f t="shared" si="46"/>
        <v>0</v>
      </c>
      <c r="K185" s="116">
        <f t="shared" si="46"/>
        <v>0</v>
      </c>
      <c r="L185" s="116">
        <f t="shared" si="46"/>
        <v>0</v>
      </c>
      <c r="M185" s="116">
        <f t="shared" si="46"/>
        <v>0</v>
      </c>
      <c r="N185" s="116">
        <f t="shared" si="46"/>
        <v>0</v>
      </c>
      <c r="O185" s="116">
        <f t="shared" si="46"/>
        <v>0</v>
      </c>
      <c r="P185" s="14">
        <f t="shared" si="39"/>
        <v>50000</v>
      </c>
    </row>
    <row r="186" spans="1:16" s="79" customFormat="1" ht="15.75" x14ac:dyDescent="0.25">
      <c r="A186" s="256" t="s">
        <v>314</v>
      </c>
      <c r="B186" s="101" t="s">
        <v>188</v>
      </c>
      <c r="C186" s="120" t="s">
        <v>1</v>
      </c>
      <c r="D186" s="119" t="s">
        <v>186</v>
      </c>
      <c r="E186" s="121">
        <f>F186</f>
        <v>50000</v>
      </c>
      <c r="F186" s="92">
        <v>50000</v>
      </c>
      <c r="G186" s="92"/>
      <c r="H186" s="92"/>
      <c r="I186" s="92"/>
      <c r="J186" s="104"/>
      <c r="K186" s="92"/>
      <c r="L186" s="92"/>
      <c r="M186" s="92"/>
      <c r="N186" s="92"/>
      <c r="O186" s="92"/>
      <c r="P186" s="14">
        <f t="shared" si="39"/>
        <v>50000</v>
      </c>
    </row>
    <row r="187" spans="1:16" s="7" customFormat="1" x14ac:dyDescent="0.2">
      <c r="A187" s="253">
        <v>1000000</v>
      </c>
      <c r="B187" s="39"/>
      <c r="C187" s="40"/>
      <c r="D187" s="117" t="s">
        <v>68</v>
      </c>
      <c r="E187" s="33">
        <f>E188</f>
        <v>33384661</v>
      </c>
      <c r="F187" s="33">
        <f t="shared" ref="F187:O187" si="47">F188</f>
        <v>33384661</v>
      </c>
      <c r="G187" s="33">
        <f t="shared" si="47"/>
        <v>21317300</v>
      </c>
      <c r="H187" s="33">
        <f t="shared" si="47"/>
        <v>4111100</v>
      </c>
      <c r="I187" s="33">
        <f t="shared" si="47"/>
        <v>0</v>
      </c>
      <c r="J187" s="33">
        <f t="shared" si="47"/>
        <v>5976939</v>
      </c>
      <c r="K187" s="33">
        <f t="shared" si="47"/>
        <v>1930100</v>
      </c>
      <c r="L187" s="33">
        <f t="shared" si="47"/>
        <v>783000</v>
      </c>
      <c r="M187" s="33">
        <f t="shared" si="47"/>
        <v>233800</v>
      </c>
      <c r="N187" s="33">
        <f t="shared" si="47"/>
        <v>4046839</v>
      </c>
      <c r="O187" s="33">
        <f t="shared" si="47"/>
        <v>4046839</v>
      </c>
      <c r="P187" s="14">
        <f t="shared" si="39"/>
        <v>39361600</v>
      </c>
    </row>
    <row r="188" spans="1:16" s="7" customFormat="1" x14ac:dyDescent="0.2">
      <c r="A188" s="255" t="s">
        <v>315</v>
      </c>
      <c r="B188" s="36"/>
      <c r="C188" s="40"/>
      <c r="D188" s="70" t="s">
        <v>120</v>
      </c>
      <c r="E188" s="33">
        <f t="shared" ref="E188:O188" si="48">SUM(E189:E194)</f>
        <v>33384661</v>
      </c>
      <c r="F188" s="33">
        <f t="shared" si="48"/>
        <v>33384661</v>
      </c>
      <c r="G188" s="33">
        <f t="shared" si="48"/>
        <v>21317300</v>
      </c>
      <c r="H188" s="33">
        <f t="shared" si="48"/>
        <v>4111100</v>
      </c>
      <c r="I188" s="33">
        <f t="shared" si="48"/>
        <v>0</v>
      </c>
      <c r="J188" s="33">
        <f t="shared" si="48"/>
        <v>5976939</v>
      </c>
      <c r="K188" s="33">
        <f t="shared" si="48"/>
        <v>1930100</v>
      </c>
      <c r="L188" s="33">
        <f t="shared" si="48"/>
        <v>783000</v>
      </c>
      <c r="M188" s="33">
        <f t="shared" si="48"/>
        <v>233800</v>
      </c>
      <c r="N188" s="33">
        <f t="shared" si="48"/>
        <v>4046839</v>
      </c>
      <c r="O188" s="33">
        <f t="shared" si="48"/>
        <v>4046839</v>
      </c>
      <c r="P188" s="14">
        <f t="shared" si="39"/>
        <v>39361600</v>
      </c>
    </row>
    <row r="189" spans="1:16" s="7" customFormat="1" ht="25.5" x14ac:dyDescent="0.2">
      <c r="A189" s="255" t="s">
        <v>316</v>
      </c>
      <c r="B189" s="29" t="s">
        <v>214</v>
      </c>
      <c r="C189" s="29" t="s">
        <v>138</v>
      </c>
      <c r="D189" s="55" t="s">
        <v>213</v>
      </c>
      <c r="E189" s="15">
        <f t="shared" ref="E189:E196" si="49">F189+I189</f>
        <v>981961</v>
      </c>
      <c r="F189" s="13">
        <v>981961</v>
      </c>
      <c r="G189" s="13">
        <v>661600</v>
      </c>
      <c r="H189" s="13">
        <v>23200</v>
      </c>
      <c r="I189" s="13"/>
      <c r="J189" s="15">
        <f t="shared" ref="J189:J196" si="50">K189+N189</f>
        <v>397839</v>
      </c>
      <c r="K189" s="13"/>
      <c r="L189" s="13"/>
      <c r="M189" s="13"/>
      <c r="N189" s="13">
        <f t="shared" ref="N189:N196" si="51">O189</f>
        <v>397839</v>
      </c>
      <c r="O189" s="13">
        <v>397839</v>
      </c>
      <c r="P189" s="14">
        <f t="shared" si="39"/>
        <v>1379800</v>
      </c>
    </row>
    <row r="190" spans="1:16" ht="25.5" x14ac:dyDescent="0.2">
      <c r="A190" s="255" t="s">
        <v>327</v>
      </c>
      <c r="B190" s="30" t="s">
        <v>326</v>
      </c>
      <c r="C190" s="30" t="s">
        <v>156</v>
      </c>
      <c r="D190" s="58" t="s">
        <v>325</v>
      </c>
      <c r="E190" s="15">
        <f>F190+I190</f>
        <v>13974500</v>
      </c>
      <c r="F190" s="13">
        <v>13974500</v>
      </c>
      <c r="G190" s="13">
        <v>10600700</v>
      </c>
      <c r="H190" s="13">
        <v>848000</v>
      </c>
      <c r="I190" s="13"/>
      <c r="J190" s="15">
        <f>K190+N190</f>
        <v>1953100</v>
      </c>
      <c r="K190" s="13">
        <v>1290000</v>
      </c>
      <c r="L190" s="13">
        <v>730000</v>
      </c>
      <c r="M190" s="13">
        <v>16500</v>
      </c>
      <c r="N190" s="13">
        <f>O190</f>
        <v>663100</v>
      </c>
      <c r="O190" s="13">
        <v>663100</v>
      </c>
      <c r="P190" s="14">
        <f>E190+J190</f>
        <v>15927600</v>
      </c>
    </row>
    <row r="191" spans="1:16" x14ac:dyDescent="0.2">
      <c r="A191" s="255" t="s">
        <v>319</v>
      </c>
      <c r="B191" s="30" t="s">
        <v>318</v>
      </c>
      <c r="C191" s="30" t="s">
        <v>69</v>
      </c>
      <c r="D191" s="58" t="s">
        <v>317</v>
      </c>
      <c r="E191" s="15">
        <f t="shared" si="49"/>
        <v>4692800</v>
      </c>
      <c r="F191" s="13">
        <v>4692800</v>
      </c>
      <c r="G191" s="13">
        <v>3187100</v>
      </c>
      <c r="H191" s="13">
        <v>442100</v>
      </c>
      <c r="I191" s="13"/>
      <c r="J191" s="15">
        <f t="shared" si="50"/>
        <v>500000</v>
      </c>
      <c r="K191" s="13"/>
      <c r="L191" s="13"/>
      <c r="M191" s="13"/>
      <c r="N191" s="13">
        <f t="shared" si="51"/>
        <v>500000</v>
      </c>
      <c r="O191" s="13">
        <v>500000</v>
      </c>
      <c r="P191" s="14">
        <f t="shared" si="39"/>
        <v>5192800</v>
      </c>
    </row>
    <row r="192" spans="1:16" x14ac:dyDescent="0.2">
      <c r="A192" s="255" t="s">
        <v>322</v>
      </c>
      <c r="B192" s="12" t="s">
        <v>321</v>
      </c>
      <c r="C192" s="12" t="s">
        <v>69</v>
      </c>
      <c r="D192" s="66" t="s">
        <v>320</v>
      </c>
      <c r="E192" s="15">
        <f>F192+I192</f>
        <v>2579500</v>
      </c>
      <c r="F192" s="13">
        <v>2579500</v>
      </c>
      <c r="G192" s="13">
        <v>1693600</v>
      </c>
      <c r="H192" s="13">
        <v>357500</v>
      </c>
      <c r="I192" s="13"/>
      <c r="J192" s="15">
        <f t="shared" si="50"/>
        <v>745400</v>
      </c>
      <c r="K192" s="13">
        <v>35100</v>
      </c>
      <c r="L192" s="13">
        <v>3000</v>
      </c>
      <c r="M192" s="13">
        <v>7300</v>
      </c>
      <c r="N192" s="13">
        <f t="shared" si="51"/>
        <v>710300</v>
      </c>
      <c r="O192" s="13">
        <v>710300</v>
      </c>
      <c r="P192" s="14">
        <f t="shared" si="39"/>
        <v>3324900</v>
      </c>
    </row>
    <row r="193" spans="1:16" ht="25.5" x14ac:dyDescent="0.2">
      <c r="A193" s="255" t="s">
        <v>324</v>
      </c>
      <c r="B193" s="30" t="s">
        <v>56</v>
      </c>
      <c r="C193" s="30" t="s">
        <v>70</v>
      </c>
      <c r="D193" s="62" t="s">
        <v>323</v>
      </c>
      <c r="E193" s="15">
        <f t="shared" si="49"/>
        <v>7464800</v>
      </c>
      <c r="F193" s="13">
        <v>7464800</v>
      </c>
      <c r="G193" s="13">
        <v>3920400</v>
      </c>
      <c r="H193" s="13">
        <v>2405400</v>
      </c>
      <c r="I193" s="13"/>
      <c r="J193" s="15">
        <f t="shared" si="50"/>
        <v>2170900</v>
      </c>
      <c r="K193" s="13">
        <v>605000</v>
      </c>
      <c r="L193" s="13">
        <v>50000</v>
      </c>
      <c r="M193" s="13">
        <v>210000</v>
      </c>
      <c r="N193" s="13">
        <f t="shared" si="51"/>
        <v>1565900</v>
      </c>
      <c r="O193" s="13">
        <v>1565900</v>
      </c>
      <c r="P193" s="14">
        <f t="shared" si="39"/>
        <v>9635700</v>
      </c>
    </row>
    <row r="194" spans="1:16" x14ac:dyDescent="0.2">
      <c r="A194" s="255" t="s">
        <v>330</v>
      </c>
      <c r="B194" s="30" t="s">
        <v>329</v>
      </c>
      <c r="C194" s="30"/>
      <c r="D194" s="58" t="s">
        <v>328</v>
      </c>
      <c r="E194" s="15">
        <f t="shared" si="49"/>
        <v>3691100</v>
      </c>
      <c r="F194" s="13">
        <f>F195+F196</f>
        <v>3691100</v>
      </c>
      <c r="G194" s="13">
        <f>G195+G196</f>
        <v>1253900</v>
      </c>
      <c r="H194" s="13">
        <f>H195+H196</f>
        <v>34900</v>
      </c>
      <c r="I194" s="13">
        <f>I195+I196</f>
        <v>0</v>
      </c>
      <c r="J194" s="15">
        <f t="shared" si="50"/>
        <v>209700</v>
      </c>
      <c r="K194" s="13">
        <f>K195+K196</f>
        <v>0</v>
      </c>
      <c r="L194" s="13">
        <f>L195+L196</f>
        <v>0</v>
      </c>
      <c r="M194" s="13">
        <f>M195+M196</f>
        <v>0</v>
      </c>
      <c r="N194" s="13">
        <f t="shared" si="51"/>
        <v>209700</v>
      </c>
      <c r="O194" s="13">
        <f>O195+O196</f>
        <v>209700</v>
      </c>
      <c r="P194" s="14">
        <f t="shared" si="39"/>
        <v>3900800</v>
      </c>
    </row>
    <row r="195" spans="1:16" s="85" customFormat="1" x14ac:dyDescent="0.2">
      <c r="A195" s="256" t="s">
        <v>471</v>
      </c>
      <c r="B195" s="190" t="s">
        <v>469</v>
      </c>
      <c r="C195" s="97" t="s">
        <v>71</v>
      </c>
      <c r="D195" s="96" t="s">
        <v>473</v>
      </c>
      <c r="E195" s="104">
        <f t="shared" si="49"/>
        <v>1691100</v>
      </c>
      <c r="F195" s="92">
        <v>1691100</v>
      </c>
      <c r="G195" s="92">
        <v>1253900</v>
      </c>
      <c r="H195" s="92">
        <v>34900</v>
      </c>
      <c r="I195" s="92"/>
      <c r="J195" s="104">
        <f t="shared" si="50"/>
        <v>209700</v>
      </c>
      <c r="K195" s="92"/>
      <c r="L195" s="92"/>
      <c r="M195" s="92"/>
      <c r="N195" s="92">
        <f t="shared" si="51"/>
        <v>209700</v>
      </c>
      <c r="O195" s="92">
        <v>209700</v>
      </c>
      <c r="P195" s="105">
        <f t="shared" si="39"/>
        <v>1900800</v>
      </c>
    </row>
    <row r="196" spans="1:16" s="85" customFormat="1" x14ac:dyDescent="0.2">
      <c r="A196" s="256" t="s">
        <v>472</v>
      </c>
      <c r="B196" s="190" t="s">
        <v>470</v>
      </c>
      <c r="C196" s="97" t="s">
        <v>71</v>
      </c>
      <c r="D196" s="96" t="s">
        <v>474</v>
      </c>
      <c r="E196" s="104">
        <f t="shared" si="49"/>
        <v>2000000</v>
      </c>
      <c r="F196" s="92">
        <v>2000000</v>
      </c>
      <c r="G196" s="92"/>
      <c r="H196" s="92"/>
      <c r="I196" s="92"/>
      <c r="J196" s="104">
        <f t="shared" si="50"/>
        <v>0</v>
      </c>
      <c r="K196" s="92"/>
      <c r="L196" s="92"/>
      <c r="M196" s="92"/>
      <c r="N196" s="92">
        <f t="shared" si="51"/>
        <v>0</v>
      </c>
      <c r="O196" s="92"/>
      <c r="P196" s="105">
        <f t="shared" si="39"/>
        <v>2000000</v>
      </c>
    </row>
    <row r="197" spans="1:16" s="167" customFormat="1" ht="25.5" x14ac:dyDescent="0.2">
      <c r="A197" s="253">
        <v>1100000</v>
      </c>
      <c r="B197" s="26"/>
      <c r="C197" s="192"/>
      <c r="D197" s="53" t="s">
        <v>0</v>
      </c>
      <c r="E197" s="10">
        <f>E198</f>
        <v>13654500</v>
      </c>
      <c r="F197" s="10">
        <f t="shared" ref="F197:P197" si="52">F198</f>
        <v>13654500</v>
      </c>
      <c r="G197" s="10">
        <f t="shared" si="52"/>
        <v>8170500</v>
      </c>
      <c r="H197" s="10">
        <f t="shared" si="52"/>
        <v>1477800</v>
      </c>
      <c r="I197" s="10">
        <f t="shared" si="52"/>
        <v>0</v>
      </c>
      <c r="J197" s="10">
        <f t="shared" si="52"/>
        <v>3342100</v>
      </c>
      <c r="K197" s="10">
        <f t="shared" si="52"/>
        <v>350000</v>
      </c>
      <c r="L197" s="10">
        <f t="shared" si="52"/>
        <v>0</v>
      </c>
      <c r="M197" s="10">
        <f t="shared" si="52"/>
        <v>159000</v>
      </c>
      <c r="N197" s="10">
        <f t="shared" si="52"/>
        <v>2992100</v>
      </c>
      <c r="O197" s="10">
        <f t="shared" si="52"/>
        <v>2992100</v>
      </c>
      <c r="P197" s="10">
        <f t="shared" si="52"/>
        <v>16996600</v>
      </c>
    </row>
    <row r="198" spans="1:16" s="167" customFormat="1" ht="18.75" customHeight="1" x14ac:dyDescent="0.2">
      <c r="A198" s="258">
        <v>1110000</v>
      </c>
      <c r="B198" s="28"/>
      <c r="C198" s="192"/>
      <c r="D198" s="54" t="s">
        <v>0</v>
      </c>
      <c r="E198" s="10">
        <f>E199+E200+E202+E207+E209+E205+E211</f>
        <v>13654500</v>
      </c>
      <c r="F198" s="10">
        <f t="shared" ref="F198:O198" si="53">F199+F200+F202+F207+F209+F205+F211</f>
        <v>13654500</v>
      </c>
      <c r="G198" s="10">
        <f t="shared" si="53"/>
        <v>8170500</v>
      </c>
      <c r="H198" s="10">
        <f t="shared" si="53"/>
        <v>1477800</v>
      </c>
      <c r="I198" s="10">
        <f t="shared" si="53"/>
        <v>0</v>
      </c>
      <c r="J198" s="10">
        <f t="shared" si="53"/>
        <v>3342100</v>
      </c>
      <c r="K198" s="10">
        <f t="shared" si="53"/>
        <v>350000</v>
      </c>
      <c r="L198" s="10">
        <f t="shared" si="53"/>
        <v>0</v>
      </c>
      <c r="M198" s="10">
        <f t="shared" si="53"/>
        <v>159000</v>
      </c>
      <c r="N198" s="10">
        <f t="shared" si="53"/>
        <v>2992100</v>
      </c>
      <c r="O198" s="10">
        <f t="shared" si="53"/>
        <v>2992100</v>
      </c>
      <c r="P198" s="10">
        <f>P199+P200+P202+P207+P209+P205+P211</f>
        <v>16996600</v>
      </c>
    </row>
    <row r="199" spans="1:16" s="170" customFormat="1" ht="25.5" x14ac:dyDescent="0.2">
      <c r="A199" s="258" t="s">
        <v>331</v>
      </c>
      <c r="B199" s="29" t="s">
        <v>214</v>
      </c>
      <c r="C199" s="193" t="s">
        <v>138</v>
      </c>
      <c r="D199" s="55" t="s">
        <v>213</v>
      </c>
      <c r="E199" s="15">
        <f t="shared" ref="E199:E213" si="54">F199+I199</f>
        <v>1776700</v>
      </c>
      <c r="F199" s="13">
        <v>1776700</v>
      </c>
      <c r="G199" s="13">
        <v>1297100</v>
      </c>
      <c r="H199" s="13">
        <v>75100</v>
      </c>
      <c r="I199" s="13"/>
      <c r="J199" s="15">
        <f>K199+N199</f>
        <v>33500</v>
      </c>
      <c r="K199" s="13"/>
      <c r="L199" s="13"/>
      <c r="M199" s="13"/>
      <c r="N199" s="13">
        <f>O199</f>
        <v>33500</v>
      </c>
      <c r="O199" s="13">
        <v>33500</v>
      </c>
      <c r="P199" s="14">
        <f t="shared" ref="P199:P213" si="55">E199+J199</f>
        <v>1810200</v>
      </c>
    </row>
    <row r="200" spans="1:16" s="170" customFormat="1" x14ac:dyDescent="0.2">
      <c r="A200" s="258" t="s">
        <v>332</v>
      </c>
      <c r="B200" s="34" t="s">
        <v>171</v>
      </c>
      <c r="C200" s="194"/>
      <c r="D200" s="68" t="s">
        <v>165</v>
      </c>
      <c r="E200" s="15">
        <f t="shared" si="54"/>
        <v>131500</v>
      </c>
      <c r="F200" s="13">
        <f>F201</f>
        <v>131500</v>
      </c>
      <c r="G200" s="13"/>
      <c r="H200" s="13"/>
      <c r="I200" s="13"/>
      <c r="J200" s="15">
        <f t="shared" ref="J200:J213" si="56">K200+N200</f>
        <v>0</v>
      </c>
      <c r="K200" s="13"/>
      <c r="L200" s="13"/>
      <c r="M200" s="13"/>
      <c r="N200" s="13">
        <f t="shared" ref="N200:N213" si="57">O200</f>
        <v>0</v>
      </c>
      <c r="O200" s="13"/>
      <c r="P200" s="14">
        <f t="shared" si="55"/>
        <v>131500</v>
      </c>
    </row>
    <row r="201" spans="1:16" s="79" customFormat="1" ht="15.75" customHeight="1" x14ac:dyDescent="0.2">
      <c r="A201" s="256" t="s">
        <v>333</v>
      </c>
      <c r="B201" s="90" t="s">
        <v>302</v>
      </c>
      <c r="C201" s="195" t="s">
        <v>1</v>
      </c>
      <c r="D201" s="196" t="s">
        <v>158</v>
      </c>
      <c r="E201" s="104">
        <f t="shared" si="54"/>
        <v>131500</v>
      </c>
      <c r="F201" s="92">
        <v>131500</v>
      </c>
      <c r="G201" s="92"/>
      <c r="H201" s="92"/>
      <c r="I201" s="92"/>
      <c r="J201" s="15">
        <f t="shared" si="56"/>
        <v>0</v>
      </c>
      <c r="K201" s="92"/>
      <c r="L201" s="92"/>
      <c r="M201" s="92"/>
      <c r="N201" s="13">
        <f t="shared" si="57"/>
        <v>0</v>
      </c>
      <c r="O201" s="92"/>
      <c r="P201" s="105">
        <f t="shared" si="55"/>
        <v>131500</v>
      </c>
    </row>
    <row r="202" spans="1:16" s="170" customFormat="1" ht="15.75" customHeight="1" x14ac:dyDescent="0.2">
      <c r="A202" s="258">
        <v>1115010</v>
      </c>
      <c r="B202" s="34" t="s">
        <v>166</v>
      </c>
      <c r="C202" s="194"/>
      <c r="D202" s="67" t="s">
        <v>19</v>
      </c>
      <c r="E202" s="15">
        <f t="shared" si="54"/>
        <v>634000</v>
      </c>
      <c r="F202" s="13">
        <f>SUM(F203:F204)</f>
        <v>634000</v>
      </c>
      <c r="G202" s="13">
        <f>SUM(G203:G204)</f>
        <v>0</v>
      </c>
      <c r="H202" s="13">
        <f>SUM(H203:H204)</f>
        <v>0</v>
      </c>
      <c r="I202" s="13">
        <f>SUM(I203:I204)</f>
        <v>0</v>
      </c>
      <c r="J202" s="15">
        <f t="shared" si="56"/>
        <v>0</v>
      </c>
      <c r="K202" s="13">
        <f>SUM(K203:K204)</f>
        <v>0</v>
      </c>
      <c r="L202" s="13">
        <f>SUM(L203:L204)</f>
        <v>0</v>
      </c>
      <c r="M202" s="13">
        <f>SUM(M203:M204)</f>
        <v>0</v>
      </c>
      <c r="N202" s="13">
        <f t="shared" si="57"/>
        <v>0</v>
      </c>
      <c r="O202" s="13">
        <f>SUM(O203:O204)</f>
        <v>0</v>
      </c>
      <c r="P202" s="14">
        <f t="shared" si="55"/>
        <v>634000</v>
      </c>
    </row>
    <row r="203" spans="1:16" s="79" customFormat="1" ht="15.75" customHeight="1" x14ac:dyDescent="0.2">
      <c r="A203" s="256">
        <v>1115011</v>
      </c>
      <c r="B203" s="90" t="s">
        <v>34</v>
      </c>
      <c r="C203" s="195" t="s">
        <v>2</v>
      </c>
      <c r="D203" s="91" t="s">
        <v>100</v>
      </c>
      <c r="E203" s="104">
        <f t="shared" si="54"/>
        <v>380000</v>
      </c>
      <c r="F203" s="92">
        <v>380000</v>
      </c>
      <c r="G203" s="92"/>
      <c r="H203" s="92"/>
      <c r="I203" s="92"/>
      <c r="J203" s="15">
        <f t="shared" si="56"/>
        <v>0</v>
      </c>
      <c r="K203" s="92"/>
      <c r="L203" s="92"/>
      <c r="M203" s="92"/>
      <c r="N203" s="13">
        <f t="shared" si="57"/>
        <v>0</v>
      </c>
      <c r="O203" s="92"/>
      <c r="P203" s="14">
        <f t="shared" si="55"/>
        <v>380000</v>
      </c>
    </row>
    <row r="204" spans="1:16" s="79" customFormat="1" ht="15.75" customHeight="1" x14ac:dyDescent="0.2">
      <c r="A204" s="256">
        <v>1115012</v>
      </c>
      <c r="B204" s="90" t="s">
        <v>13</v>
      </c>
      <c r="C204" s="195" t="s">
        <v>2</v>
      </c>
      <c r="D204" s="197" t="s">
        <v>12</v>
      </c>
      <c r="E204" s="104">
        <f t="shared" si="54"/>
        <v>254000</v>
      </c>
      <c r="F204" s="92">
        <v>254000</v>
      </c>
      <c r="G204" s="92"/>
      <c r="H204" s="92"/>
      <c r="I204" s="92"/>
      <c r="J204" s="15">
        <f t="shared" si="56"/>
        <v>0</v>
      </c>
      <c r="K204" s="92"/>
      <c r="L204" s="92"/>
      <c r="M204" s="92"/>
      <c r="N204" s="13">
        <f t="shared" si="57"/>
        <v>0</v>
      </c>
      <c r="O204" s="92"/>
      <c r="P204" s="14">
        <f t="shared" si="55"/>
        <v>254000</v>
      </c>
    </row>
    <row r="205" spans="1:16" s="170" customFormat="1" ht="15.75" customHeight="1" x14ac:dyDescent="0.2">
      <c r="A205" s="258" t="s">
        <v>428</v>
      </c>
      <c r="B205" s="34" t="s">
        <v>429</v>
      </c>
      <c r="C205" s="198"/>
      <c r="D205" s="199" t="s">
        <v>487</v>
      </c>
      <c r="E205" s="15">
        <f t="shared" si="54"/>
        <v>26000</v>
      </c>
      <c r="F205" s="13">
        <f>F206</f>
        <v>26000</v>
      </c>
      <c r="G205" s="13">
        <f>G206</f>
        <v>0</v>
      </c>
      <c r="H205" s="13">
        <f>H206</f>
        <v>0</v>
      </c>
      <c r="I205" s="13">
        <f>I206</f>
        <v>0</v>
      </c>
      <c r="J205" s="15">
        <f t="shared" si="56"/>
        <v>0</v>
      </c>
      <c r="K205" s="13">
        <f>K206</f>
        <v>0</v>
      </c>
      <c r="L205" s="13">
        <f>L206</f>
        <v>0</v>
      </c>
      <c r="M205" s="13">
        <f>M206</f>
        <v>0</v>
      </c>
      <c r="N205" s="13">
        <f t="shared" si="57"/>
        <v>0</v>
      </c>
      <c r="O205" s="13">
        <f>O206</f>
        <v>0</v>
      </c>
      <c r="P205" s="14">
        <f t="shared" si="55"/>
        <v>26000</v>
      </c>
    </row>
    <row r="206" spans="1:16" s="79" customFormat="1" ht="26.25" customHeight="1" x14ac:dyDescent="0.2">
      <c r="A206" s="256" t="s">
        <v>431</v>
      </c>
      <c r="B206" s="90" t="s">
        <v>430</v>
      </c>
      <c r="C206" s="200" t="s">
        <v>2</v>
      </c>
      <c r="D206" s="201" t="s">
        <v>488</v>
      </c>
      <c r="E206" s="104">
        <f t="shared" si="54"/>
        <v>26000</v>
      </c>
      <c r="F206" s="92">
        <v>26000</v>
      </c>
      <c r="G206" s="92"/>
      <c r="H206" s="92"/>
      <c r="I206" s="92"/>
      <c r="J206" s="15">
        <f t="shared" si="56"/>
        <v>0</v>
      </c>
      <c r="K206" s="92"/>
      <c r="L206" s="92"/>
      <c r="M206" s="92"/>
      <c r="N206" s="13">
        <f t="shared" si="57"/>
        <v>0</v>
      </c>
      <c r="O206" s="92"/>
      <c r="P206" s="14">
        <f t="shared" si="55"/>
        <v>26000</v>
      </c>
    </row>
    <row r="207" spans="1:16" s="170" customFormat="1" x14ac:dyDescent="0.2">
      <c r="A207" s="258">
        <v>1115030</v>
      </c>
      <c r="B207" s="34" t="s">
        <v>167</v>
      </c>
      <c r="C207" s="194"/>
      <c r="D207" s="202" t="s">
        <v>159</v>
      </c>
      <c r="E207" s="15">
        <f t="shared" si="54"/>
        <v>8314800</v>
      </c>
      <c r="F207" s="13">
        <f>SUM(F208)</f>
        <v>8314800</v>
      </c>
      <c r="G207" s="13">
        <f t="shared" ref="G207:O207" si="58">SUM(G208)</f>
        <v>5459700</v>
      </c>
      <c r="H207" s="13">
        <f t="shared" si="58"/>
        <v>1136000</v>
      </c>
      <c r="I207" s="13">
        <f t="shared" si="58"/>
        <v>0</v>
      </c>
      <c r="J207" s="15">
        <f t="shared" si="56"/>
        <v>2725600</v>
      </c>
      <c r="K207" s="13">
        <f t="shared" si="58"/>
        <v>340000</v>
      </c>
      <c r="L207" s="13">
        <f t="shared" si="58"/>
        <v>0</v>
      </c>
      <c r="M207" s="13">
        <f t="shared" si="58"/>
        <v>159000</v>
      </c>
      <c r="N207" s="13">
        <f t="shared" si="57"/>
        <v>2385600</v>
      </c>
      <c r="O207" s="13">
        <f t="shared" si="58"/>
        <v>2385600</v>
      </c>
      <c r="P207" s="14">
        <f t="shared" si="55"/>
        <v>11040400</v>
      </c>
    </row>
    <row r="208" spans="1:16" s="79" customFormat="1" ht="25.5" x14ac:dyDescent="0.2">
      <c r="A208" s="256">
        <v>1115031</v>
      </c>
      <c r="B208" s="90" t="s">
        <v>160</v>
      </c>
      <c r="C208" s="195" t="s">
        <v>2</v>
      </c>
      <c r="D208" s="91" t="s">
        <v>101</v>
      </c>
      <c r="E208" s="15">
        <f t="shared" si="54"/>
        <v>8314800</v>
      </c>
      <c r="F208" s="92">
        <v>8314800</v>
      </c>
      <c r="G208" s="92">
        <v>5459700</v>
      </c>
      <c r="H208" s="92">
        <v>1136000</v>
      </c>
      <c r="I208" s="92"/>
      <c r="J208" s="15">
        <f t="shared" si="56"/>
        <v>2725600</v>
      </c>
      <c r="K208" s="92">
        <v>340000</v>
      </c>
      <c r="L208" s="92"/>
      <c r="M208" s="92">
        <v>159000</v>
      </c>
      <c r="N208" s="13">
        <f t="shared" si="57"/>
        <v>2385600</v>
      </c>
      <c r="O208" s="92">
        <v>2385600</v>
      </c>
      <c r="P208" s="14">
        <f t="shared" si="55"/>
        <v>11040400</v>
      </c>
    </row>
    <row r="209" spans="1:16" s="170" customFormat="1" x14ac:dyDescent="0.2">
      <c r="A209" s="258">
        <v>1115040</v>
      </c>
      <c r="B209" s="34" t="s">
        <v>161</v>
      </c>
      <c r="C209" s="194"/>
      <c r="D209" s="69" t="s">
        <v>162</v>
      </c>
      <c r="E209" s="15">
        <f>E210</f>
        <v>2381600</v>
      </c>
      <c r="F209" s="15">
        <f t="shared" ref="F209:O209" si="59">F210</f>
        <v>2381600</v>
      </c>
      <c r="G209" s="15">
        <f t="shared" si="59"/>
        <v>1115400</v>
      </c>
      <c r="H209" s="15">
        <f t="shared" si="59"/>
        <v>266700</v>
      </c>
      <c r="I209" s="15">
        <f t="shared" si="59"/>
        <v>0</v>
      </c>
      <c r="J209" s="15">
        <f t="shared" si="56"/>
        <v>583000</v>
      </c>
      <c r="K209" s="15">
        <f t="shared" si="59"/>
        <v>10000</v>
      </c>
      <c r="L209" s="15">
        <f t="shared" si="59"/>
        <v>0</v>
      </c>
      <c r="M209" s="15">
        <f t="shared" si="59"/>
        <v>0</v>
      </c>
      <c r="N209" s="13">
        <f t="shared" si="57"/>
        <v>573000</v>
      </c>
      <c r="O209" s="15">
        <f t="shared" si="59"/>
        <v>573000</v>
      </c>
      <c r="P209" s="14">
        <f t="shared" si="55"/>
        <v>2964600</v>
      </c>
    </row>
    <row r="210" spans="1:16" s="79" customFormat="1" ht="17.25" customHeight="1" x14ac:dyDescent="0.2">
      <c r="A210" s="256">
        <v>1115041</v>
      </c>
      <c r="B210" s="90" t="s">
        <v>163</v>
      </c>
      <c r="C210" s="195" t="s">
        <v>2</v>
      </c>
      <c r="D210" s="91" t="s">
        <v>334</v>
      </c>
      <c r="E210" s="15">
        <f t="shared" si="54"/>
        <v>2381600</v>
      </c>
      <c r="F210" s="92">
        <v>2381600</v>
      </c>
      <c r="G210" s="92">
        <v>1115400</v>
      </c>
      <c r="H210" s="92">
        <v>266700</v>
      </c>
      <c r="I210" s="92"/>
      <c r="J210" s="15">
        <f t="shared" si="56"/>
        <v>583000</v>
      </c>
      <c r="K210" s="92">
        <v>10000</v>
      </c>
      <c r="L210" s="92"/>
      <c r="M210" s="92"/>
      <c r="N210" s="13">
        <f t="shared" si="57"/>
        <v>573000</v>
      </c>
      <c r="O210" s="92">
        <v>573000</v>
      </c>
      <c r="P210" s="14">
        <f t="shared" si="55"/>
        <v>2964600</v>
      </c>
    </row>
    <row r="211" spans="1:16" s="170" customFormat="1" ht="17.25" customHeight="1" x14ac:dyDescent="0.2">
      <c r="A211" s="258" t="s">
        <v>512</v>
      </c>
      <c r="B211" s="211" t="s">
        <v>514</v>
      </c>
      <c r="C211" s="194"/>
      <c r="D211" s="69" t="s">
        <v>513</v>
      </c>
      <c r="E211" s="15">
        <f>E212+E213</f>
        <v>389900</v>
      </c>
      <c r="F211" s="15">
        <f t="shared" ref="F211:O211" si="60">F212+F213</f>
        <v>389900</v>
      </c>
      <c r="G211" s="15">
        <f t="shared" si="60"/>
        <v>298300</v>
      </c>
      <c r="H211" s="15">
        <f t="shared" si="60"/>
        <v>0</v>
      </c>
      <c r="I211" s="15">
        <f t="shared" si="60"/>
        <v>0</v>
      </c>
      <c r="J211" s="15">
        <f t="shared" si="60"/>
        <v>0</v>
      </c>
      <c r="K211" s="15">
        <f t="shared" si="60"/>
        <v>0</v>
      </c>
      <c r="L211" s="15">
        <f t="shared" si="60"/>
        <v>0</v>
      </c>
      <c r="M211" s="15">
        <f t="shared" si="60"/>
        <v>0</v>
      </c>
      <c r="N211" s="15">
        <f t="shared" si="60"/>
        <v>0</v>
      </c>
      <c r="O211" s="15">
        <f t="shared" si="60"/>
        <v>0</v>
      </c>
      <c r="P211" s="14">
        <f t="shared" si="55"/>
        <v>389900</v>
      </c>
    </row>
    <row r="212" spans="1:16" s="79" customFormat="1" ht="25.5" x14ac:dyDescent="0.2">
      <c r="A212" s="256" t="s">
        <v>516</v>
      </c>
      <c r="B212" s="210" t="s">
        <v>517</v>
      </c>
      <c r="C212" s="195" t="s">
        <v>2</v>
      </c>
      <c r="D212" s="91" t="s">
        <v>515</v>
      </c>
      <c r="E212" s="15">
        <f t="shared" si="54"/>
        <v>10000</v>
      </c>
      <c r="F212" s="92">
        <v>10000</v>
      </c>
      <c r="G212" s="92"/>
      <c r="H212" s="92"/>
      <c r="I212" s="92"/>
      <c r="J212" s="15">
        <f t="shared" si="56"/>
        <v>0</v>
      </c>
      <c r="K212" s="92"/>
      <c r="L212" s="92"/>
      <c r="M212" s="92"/>
      <c r="N212" s="13">
        <f t="shared" si="57"/>
        <v>0</v>
      </c>
      <c r="O212" s="92"/>
      <c r="P212" s="105">
        <f t="shared" si="55"/>
        <v>10000</v>
      </c>
    </row>
    <row r="213" spans="1:16" s="79" customFormat="1" x14ac:dyDescent="0.2">
      <c r="A213" s="256" t="s">
        <v>565</v>
      </c>
      <c r="B213" s="210" t="s">
        <v>566</v>
      </c>
      <c r="C213" s="195" t="s">
        <v>2</v>
      </c>
      <c r="D213" s="325" t="s">
        <v>567</v>
      </c>
      <c r="E213" s="15">
        <f t="shared" si="54"/>
        <v>379900</v>
      </c>
      <c r="F213" s="92">
        <v>379900</v>
      </c>
      <c r="G213" s="92">
        <v>298300</v>
      </c>
      <c r="H213" s="92"/>
      <c r="I213" s="92"/>
      <c r="J213" s="15">
        <f t="shared" si="56"/>
        <v>0</v>
      </c>
      <c r="K213" s="92"/>
      <c r="L213" s="92"/>
      <c r="M213" s="92"/>
      <c r="N213" s="13">
        <f t="shared" si="57"/>
        <v>0</v>
      </c>
      <c r="O213" s="92"/>
      <c r="P213" s="105">
        <f t="shared" si="55"/>
        <v>379900</v>
      </c>
    </row>
    <row r="214" spans="1:16" s="7" customFormat="1" ht="25.5" x14ac:dyDescent="0.2">
      <c r="A214" s="253">
        <v>1200000</v>
      </c>
      <c r="B214" s="39"/>
      <c r="C214" s="41"/>
      <c r="D214" s="75" t="s">
        <v>74</v>
      </c>
      <c r="E214" s="33">
        <f>E215</f>
        <v>61694600</v>
      </c>
      <c r="F214" s="33">
        <f t="shared" ref="F214:O214" si="61">F215</f>
        <v>61694600</v>
      </c>
      <c r="G214" s="33">
        <f t="shared" si="61"/>
        <v>2345400</v>
      </c>
      <c r="H214" s="33">
        <f t="shared" si="61"/>
        <v>10365200</v>
      </c>
      <c r="I214" s="33">
        <f t="shared" si="61"/>
        <v>0</v>
      </c>
      <c r="J214" s="33">
        <f t="shared" si="61"/>
        <v>47979845</v>
      </c>
      <c r="K214" s="33">
        <f t="shared" si="61"/>
        <v>0</v>
      </c>
      <c r="L214" s="33">
        <f t="shared" si="61"/>
        <v>0</v>
      </c>
      <c r="M214" s="33">
        <f t="shared" si="61"/>
        <v>0</v>
      </c>
      <c r="N214" s="33">
        <f t="shared" si="61"/>
        <v>47979845</v>
      </c>
      <c r="O214" s="33">
        <f t="shared" si="61"/>
        <v>47979845</v>
      </c>
      <c r="P214" s="14">
        <f t="shared" si="39"/>
        <v>109674445</v>
      </c>
    </row>
    <row r="215" spans="1:16" s="7" customFormat="1" ht="25.5" x14ac:dyDescent="0.2">
      <c r="A215" s="255" t="s">
        <v>335</v>
      </c>
      <c r="B215" s="36"/>
      <c r="C215" s="41"/>
      <c r="D215" s="70" t="s">
        <v>121</v>
      </c>
      <c r="E215" s="33">
        <f>E216+E217+E218+E225+E226+E230+E224+E231+E235+E236+E237+E238+E228+E227</f>
        <v>61694600</v>
      </c>
      <c r="F215" s="126">
        <f>F216+F217+F218+F225+F226+F230+F224+F231+F235+F236+F237+F238+F228+F227</f>
        <v>61694600</v>
      </c>
      <c r="G215" s="33">
        <f>G216+G217+G218+G225+G226+G230+G224+G231+G235+G236+G237+G238+G228</f>
        <v>2345400</v>
      </c>
      <c r="H215" s="33">
        <f>H216+H217+H218+H225+H226+H230+H224+H231+H235+H236+H237+H238+H228</f>
        <v>10365200</v>
      </c>
      <c r="I215" s="33">
        <f>I216+I217+I218+I225+I226+I230+I224+I231+I235+I236+I237+I238+I228</f>
        <v>0</v>
      </c>
      <c r="J215" s="33">
        <f>J216+J217+J218+J225+J226+J230+J224+J231+J235+J236+J237+J238+J228+J227</f>
        <v>47979845</v>
      </c>
      <c r="K215" s="33">
        <f>K216+K217+K218+K225+K226+K230+K224+K231+K235+K236+K237+K238+K228</f>
        <v>0</v>
      </c>
      <c r="L215" s="33">
        <f>L216+L217+L218+L225+L226+L230+L224+L231+L235+L236+L237+L238+L228</f>
        <v>0</v>
      </c>
      <c r="M215" s="33">
        <f>M216+M217+M218+M225+M226+M230+M224+M231+M235+M236+M237+M238+M228</f>
        <v>0</v>
      </c>
      <c r="N215" s="33">
        <f>N216+N217+N218+N225+N226+N230+N224+N231+N235+N236+N237+N238+N228+N227</f>
        <v>47979845</v>
      </c>
      <c r="O215" s="33">
        <f>O216+O217+O218+O225+O226+O230+O224+O231+O235+O236+O237+O238+O228+O227</f>
        <v>47979845</v>
      </c>
      <c r="P215" s="33">
        <f>P216+P217+P218+P225+P226+P230+P224+P231+P235+P236+P237+P238+P228+P227</f>
        <v>109674445</v>
      </c>
    </row>
    <row r="216" spans="1:16" s="7" customFormat="1" ht="25.5" x14ac:dyDescent="0.2">
      <c r="A216" s="255" t="s">
        <v>336</v>
      </c>
      <c r="B216" s="29" t="s">
        <v>214</v>
      </c>
      <c r="C216" s="29" t="s">
        <v>138</v>
      </c>
      <c r="D216" s="55" t="s">
        <v>213</v>
      </c>
      <c r="E216" s="15">
        <f t="shared" ref="E216:E234" si="62">F216+I216</f>
        <v>3264600</v>
      </c>
      <c r="F216" s="13">
        <v>3264600</v>
      </c>
      <c r="G216" s="13">
        <v>2345400</v>
      </c>
      <c r="H216" s="13">
        <v>183200</v>
      </c>
      <c r="I216" s="13"/>
      <c r="J216" s="15">
        <f>K216+N216</f>
        <v>422800</v>
      </c>
      <c r="K216" s="13"/>
      <c r="L216" s="13"/>
      <c r="M216" s="13"/>
      <c r="N216" s="11">
        <f>O216</f>
        <v>422800</v>
      </c>
      <c r="O216" s="11">
        <v>422800</v>
      </c>
      <c r="P216" s="14">
        <f t="shared" si="39"/>
        <v>3687400</v>
      </c>
    </row>
    <row r="217" spans="1:16" ht="25.5" hidden="1" x14ac:dyDescent="0.2">
      <c r="A217" s="255">
        <v>4016010</v>
      </c>
      <c r="B217" s="31" t="s">
        <v>57</v>
      </c>
      <c r="C217" s="31" t="s">
        <v>141</v>
      </c>
      <c r="D217" s="60" t="s">
        <v>87</v>
      </c>
      <c r="E217" s="15">
        <f t="shared" si="62"/>
        <v>0</v>
      </c>
      <c r="F217" s="11"/>
      <c r="G217" s="11"/>
      <c r="H217" s="11"/>
      <c r="I217" s="11"/>
      <c r="J217" s="15">
        <f t="shared" ref="J217:J235" si="63">K217+N217</f>
        <v>0</v>
      </c>
      <c r="K217" s="11"/>
      <c r="L217" s="11"/>
      <c r="M217" s="11"/>
      <c r="N217" s="11">
        <f t="shared" ref="N217:N238" si="64">O217</f>
        <v>0</v>
      </c>
      <c r="O217" s="11"/>
      <c r="P217" s="14">
        <f t="shared" si="39"/>
        <v>0</v>
      </c>
    </row>
    <row r="218" spans="1:16" x14ac:dyDescent="0.2">
      <c r="A218" s="255" t="s">
        <v>338</v>
      </c>
      <c r="B218" s="31" t="s">
        <v>57</v>
      </c>
      <c r="C218" s="31"/>
      <c r="D218" s="76" t="s">
        <v>337</v>
      </c>
      <c r="E218" s="15">
        <f t="shared" si="62"/>
        <v>1900000</v>
      </c>
      <c r="F218" s="15">
        <f>F219+F221+F222+F220+F223</f>
        <v>1900000</v>
      </c>
      <c r="G218" s="15">
        <f>G219+G221+G222+G220+G223</f>
        <v>0</v>
      </c>
      <c r="H218" s="15">
        <f>H219+H221+H222+H220+H223</f>
        <v>0</v>
      </c>
      <c r="I218" s="15">
        <f>I219+I221+I222+I220+I223</f>
        <v>0</v>
      </c>
      <c r="J218" s="15">
        <f t="shared" si="63"/>
        <v>4561445</v>
      </c>
      <c r="K218" s="15">
        <f>K219+K221+K222+K220+K223</f>
        <v>0</v>
      </c>
      <c r="L218" s="15">
        <f>L219+L221+L222+L220+L223</f>
        <v>0</v>
      </c>
      <c r="M218" s="15">
        <f>M219+M221+M222+M220+M223</f>
        <v>0</v>
      </c>
      <c r="N218" s="11">
        <f t="shared" si="64"/>
        <v>4561445</v>
      </c>
      <c r="O218" s="15">
        <f>O219+O221+O222+O220+O223</f>
        <v>4561445</v>
      </c>
      <c r="P218" s="14">
        <f t="shared" si="39"/>
        <v>6461445</v>
      </c>
    </row>
    <row r="219" spans="1:16" s="85" customFormat="1" x14ac:dyDescent="0.2">
      <c r="A219" s="256" t="s">
        <v>341</v>
      </c>
      <c r="B219" s="83" t="s">
        <v>340</v>
      </c>
      <c r="C219" s="83" t="s">
        <v>75</v>
      </c>
      <c r="D219" s="72" t="s">
        <v>339</v>
      </c>
      <c r="E219" s="104">
        <f t="shared" ref="E219:E224" si="65">F219+I219</f>
        <v>0</v>
      </c>
      <c r="F219" s="102"/>
      <c r="G219" s="102"/>
      <c r="H219" s="102"/>
      <c r="I219" s="102"/>
      <c r="J219" s="15">
        <f t="shared" si="63"/>
        <v>1370000</v>
      </c>
      <c r="K219" s="102"/>
      <c r="L219" s="102"/>
      <c r="M219" s="102"/>
      <c r="N219" s="11">
        <f t="shared" si="64"/>
        <v>1370000</v>
      </c>
      <c r="O219" s="102">
        <v>1370000</v>
      </c>
      <c r="P219" s="14">
        <f t="shared" si="39"/>
        <v>1370000</v>
      </c>
    </row>
    <row r="220" spans="1:16" s="85" customFormat="1" ht="13.5" customHeight="1" x14ac:dyDescent="0.2">
      <c r="A220" s="256" t="s">
        <v>522</v>
      </c>
      <c r="B220" s="83" t="s">
        <v>523</v>
      </c>
      <c r="C220" s="83" t="s">
        <v>75</v>
      </c>
      <c r="D220" s="145" t="s">
        <v>524</v>
      </c>
      <c r="E220" s="104">
        <f t="shared" si="65"/>
        <v>1900000</v>
      </c>
      <c r="F220" s="102">
        <v>1900000</v>
      </c>
      <c r="G220" s="102"/>
      <c r="H220" s="102"/>
      <c r="I220" s="102"/>
      <c r="J220" s="15">
        <f t="shared" si="63"/>
        <v>0</v>
      </c>
      <c r="K220" s="102"/>
      <c r="L220" s="102"/>
      <c r="M220" s="102"/>
      <c r="N220" s="11">
        <f t="shared" si="64"/>
        <v>0</v>
      </c>
      <c r="O220" s="102"/>
      <c r="P220" s="14">
        <f t="shared" si="39"/>
        <v>1900000</v>
      </c>
    </row>
    <row r="221" spans="1:16" s="85" customFormat="1" x14ac:dyDescent="0.2">
      <c r="A221" s="256" t="s">
        <v>343</v>
      </c>
      <c r="B221" s="83" t="s">
        <v>342</v>
      </c>
      <c r="C221" s="83" t="s">
        <v>75</v>
      </c>
      <c r="D221" s="145" t="s">
        <v>344</v>
      </c>
      <c r="E221" s="104">
        <f t="shared" si="65"/>
        <v>0</v>
      </c>
      <c r="F221" s="102"/>
      <c r="G221" s="102"/>
      <c r="H221" s="102"/>
      <c r="I221" s="102"/>
      <c r="J221" s="15">
        <f t="shared" si="63"/>
        <v>602000</v>
      </c>
      <c r="K221" s="102"/>
      <c r="L221" s="102"/>
      <c r="M221" s="102"/>
      <c r="N221" s="11">
        <f t="shared" si="64"/>
        <v>602000</v>
      </c>
      <c r="O221" s="102">
        <v>602000</v>
      </c>
      <c r="P221" s="14">
        <f t="shared" si="39"/>
        <v>602000</v>
      </c>
    </row>
    <row r="222" spans="1:16" s="85" customFormat="1" ht="25.5" hidden="1" x14ac:dyDescent="0.2">
      <c r="A222" s="256" t="s">
        <v>348</v>
      </c>
      <c r="B222" s="83" t="s">
        <v>349</v>
      </c>
      <c r="C222" s="83" t="s">
        <v>75</v>
      </c>
      <c r="D222" s="145" t="s">
        <v>183</v>
      </c>
      <c r="E222" s="104">
        <f t="shared" si="65"/>
        <v>0</v>
      </c>
      <c r="F222" s="102"/>
      <c r="G222" s="102"/>
      <c r="H222" s="102"/>
      <c r="I222" s="102"/>
      <c r="J222" s="15">
        <f t="shared" si="63"/>
        <v>0</v>
      </c>
      <c r="K222" s="102"/>
      <c r="L222" s="102"/>
      <c r="M222" s="102"/>
      <c r="N222" s="11">
        <f t="shared" si="64"/>
        <v>0</v>
      </c>
      <c r="O222" s="102"/>
      <c r="P222" s="14">
        <f t="shared" si="39"/>
        <v>0</v>
      </c>
    </row>
    <row r="223" spans="1:16" s="85" customFormat="1" ht="25.5" x14ac:dyDescent="0.2">
      <c r="A223" s="256" t="s">
        <v>400</v>
      </c>
      <c r="B223" s="83" t="s">
        <v>398</v>
      </c>
      <c r="C223" s="83" t="s">
        <v>75</v>
      </c>
      <c r="D223" s="145" t="s">
        <v>399</v>
      </c>
      <c r="E223" s="104">
        <f t="shared" si="65"/>
        <v>0</v>
      </c>
      <c r="F223" s="102"/>
      <c r="G223" s="102"/>
      <c r="H223" s="102"/>
      <c r="I223" s="102"/>
      <c r="J223" s="15">
        <f t="shared" si="63"/>
        <v>2589445</v>
      </c>
      <c r="K223" s="102"/>
      <c r="L223" s="102"/>
      <c r="M223" s="102"/>
      <c r="N223" s="11">
        <f t="shared" si="64"/>
        <v>2589445</v>
      </c>
      <c r="O223" s="102">
        <v>2589445</v>
      </c>
      <c r="P223" s="14">
        <f t="shared" si="39"/>
        <v>2589445</v>
      </c>
    </row>
    <row r="224" spans="1:16" ht="25.5" hidden="1" x14ac:dyDescent="0.2">
      <c r="A224" s="255" t="s">
        <v>353</v>
      </c>
      <c r="B224" s="42">
        <v>6020</v>
      </c>
      <c r="C224" s="12" t="s">
        <v>75</v>
      </c>
      <c r="D224" s="114" t="s">
        <v>352</v>
      </c>
      <c r="E224" s="15">
        <f t="shared" si="65"/>
        <v>0</v>
      </c>
      <c r="F224" s="11"/>
      <c r="G224" s="11"/>
      <c r="H224" s="11"/>
      <c r="I224" s="11"/>
      <c r="J224" s="15">
        <f t="shared" si="63"/>
        <v>0</v>
      </c>
      <c r="K224" s="11"/>
      <c r="L224" s="11"/>
      <c r="M224" s="11"/>
      <c r="N224" s="11">
        <f t="shared" si="64"/>
        <v>0</v>
      </c>
      <c r="O224" s="11"/>
      <c r="P224" s="14">
        <f>E224+J224</f>
        <v>0</v>
      </c>
    </row>
    <row r="225" spans="1:16" x14ac:dyDescent="0.2">
      <c r="A225" s="255" t="s">
        <v>347</v>
      </c>
      <c r="B225" s="12" t="s">
        <v>346</v>
      </c>
      <c r="C225" s="12" t="s">
        <v>75</v>
      </c>
      <c r="D225" s="123" t="s">
        <v>345</v>
      </c>
      <c r="E225" s="15">
        <f t="shared" si="62"/>
        <v>40530000</v>
      </c>
      <c r="F225" s="181">
        <v>40530000</v>
      </c>
      <c r="G225" s="181"/>
      <c r="H225" s="181">
        <v>10182000</v>
      </c>
      <c r="I225" s="50"/>
      <c r="J225" s="15">
        <f t="shared" si="63"/>
        <v>15510000</v>
      </c>
      <c r="K225" s="50"/>
      <c r="L225" s="50"/>
      <c r="M225" s="50"/>
      <c r="N225" s="11">
        <f t="shared" si="64"/>
        <v>15510000</v>
      </c>
      <c r="O225" s="50">
        <v>15510000</v>
      </c>
      <c r="P225" s="14">
        <f t="shared" si="39"/>
        <v>56040000</v>
      </c>
    </row>
    <row r="226" spans="1:16" ht="29.25" hidden="1" customHeight="1" x14ac:dyDescent="0.2">
      <c r="A226" s="255">
        <v>4016100</v>
      </c>
      <c r="B226" s="37" t="s">
        <v>182</v>
      </c>
      <c r="C226" s="122" t="s">
        <v>75</v>
      </c>
      <c r="D226" s="124" t="s">
        <v>183</v>
      </c>
      <c r="E226" s="116">
        <f t="shared" si="62"/>
        <v>0</v>
      </c>
      <c r="F226" s="11"/>
      <c r="G226" s="11"/>
      <c r="H226" s="11"/>
      <c r="I226" s="11"/>
      <c r="J226" s="15">
        <f t="shared" si="63"/>
        <v>0</v>
      </c>
      <c r="K226" s="11"/>
      <c r="L226" s="11"/>
      <c r="M226" s="11"/>
      <c r="N226" s="11">
        <f t="shared" si="64"/>
        <v>0</v>
      </c>
      <c r="O226" s="11"/>
      <c r="P226" s="14">
        <f t="shared" si="39"/>
        <v>0</v>
      </c>
    </row>
    <row r="227" spans="1:16" ht="16.5" customHeight="1" x14ac:dyDescent="0.25">
      <c r="A227" s="255" t="s">
        <v>351</v>
      </c>
      <c r="B227" s="37" t="s">
        <v>350</v>
      </c>
      <c r="C227" s="122" t="s">
        <v>75</v>
      </c>
      <c r="D227" s="125" t="s">
        <v>189</v>
      </c>
      <c r="E227" s="116">
        <f t="shared" si="62"/>
        <v>0</v>
      </c>
      <c r="F227" s="11"/>
      <c r="G227" s="11"/>
      <c r="H227" s="11"/>
      <c r="I227" s="11"/>
      <c r="J227" s="15">
        <f t="shared" si="63"/>
        <v>500000</v>
      </c>
      <c r="K227" s="11"/>
      <c r="L227" s="11"/>
      <c r="M227" s="11"/>
      <c r="N227" s="11">
        <f t="shared" si="64"/>
        <v>500000</v>
      </c>
      <c r="O227" s="11">
        <v>500000</v>
      </c>
      <c r="P227" s="14">
        <f t="shared" si="39"/>
        <v>500000</v>
      </c>
    </row>
    <row r="228" spans="1:16" ht="17.25" hidden="1" customHeight="1" x14ac:dyDescent="0.2">
      <c r="A228" s="255" t="s">
        <v>356</v>
      </c>
      <c r="B228" s="113">
        <v>6070</v>
      </c>
      <c r="C228" s="12"/>
      <c r="D228" s="147" t="s">
        <v>354</v>
      </c>
      <c r="E228" s="15">
        <f>F228+I228</f>
        <v>0</v>
      </c>
      <c r="F228" s="13">
        <f>F229</f>
        <v>0</v>
      </c>
      <c r="G228" s="13">
        <f>G229</f>
        <v>0</v>
      </c>
      <c r="H228" s="13">
        <f>H229</f>
        <v>0</v>
      </c>
      <c r="I228" s="13">
        <f>I229</f>
        <v>0</v>
      </c>
      <c r="J228" s="15">
        <f t="shared" si="63"/>
        <v>0</v>
      </c>
      <c r="K228" s="13">
        <f>K229</f>
        <v>0</v>
      </c>
      <c r="L228" s="13">
        <f>L229</f>
        <v>0</v>
      </c>
      <c r="M228" s="13">
        <f>M229</f>
        <v>0</v>
      </c>
      <c r="N228" s="11">
        <f t="shared" si="64"/>
        <v>0</v>
      </c>
      <c r="O228" s="13">
        <f>O229</f>
        <v>0</v>
      </c>
      <c r="P228" s="14">
        <f>E228+J228</f>
        <v>0</v>
      </c>
    </row>
    <row r="229" spans="1:16" s="85" customFormat="1" ht="15.75" hidden="1" customHeight="1" x14ac:dyDescent="0.2">
      <c r="A229" s="256" t="s">
        <v>357</v>
      </c>
      <c r="B229" s="146">
        <v>6072</v>
      </c>
      <c r="C229" s="83" t="s">
        <v>184</v>
      </c>
      <c r="D229" s="148" t="s">
        <v>355</v>
      </c>
      <c r="E229" s="104">
        <f>F229+I229</f>
        <v>0</v>
      </c>
      <c r="F229" s="92"/>
      <c r="G229" s="92"/>
      <c r="H229" s="92"/>
      <c r="I229" s="92"/>
      <c r="J229" s="15">
        <f t="shared" si="63"/>
        <v>0</v>
      </c>
      <c r="K229" s="92"/>
      <c r="L229" s="92"/>
      <c r="M229" s="92"/>
      <c r="N229" s="11">
        <f t="shared" si="64"/>
        <v>0</v>
      </c>
      <c r="O229" s="102"/>
      <c r="P229" s="105"/>
    </row>
    <row r="230" spans="1:16" s="167" customFormat="1" ht="13.5" customHeight="1" x14ac:dyDescent="0.2">
      <c r="A230" s="258" t="s">
        <v>375</v>
      </c>
      <c r="B230" s="37" t="s">
        <v>374</v>
      </c>
      <c r="C230" s="37" t="s">
        <v>184</v>
      </c>
      <c r="D230" s="234" t="s">
        <v>373</v>
      </c>
      <c r="E230" s="15">
        <f t="shared" si="62"/>
        <v>0</v>
      </c>
      <c r="F230" s="11"/>
      <c r="G230" s="11"/>
      <c r="H230" s="11"/>
      <c r="I230" s="11"/>
      <c r="J230" s="15">
        <f t="shared" si="63"/>
        <v>1150000</v>
      </c>
      <c r="K230" s="11"/>
      <c r="L230" s="11"/>
      <c r="M230" s="11"/>
      <c r="N230" s="11">
        <f t="shared" si="64"/>
        <v>1150000</v>
      </c>
      <c r="O230" s="11">
        <v>1150000</v>
      </c>
      <c r="P230" s="14">
        <f t="shared" si="39"/>
        <v>1150000</v>
      </c>
    </row>
    <row r="231" spans="1:16" x14ac:dyDescent="0.2">
      <c r="A231" s="255" t="s">
        <v>360</v>
      </c>
      <c r="B231" s="28" t="s">
        <v>359</v>
      </c>
      <c r="C231" s="12"/>
      <c r="D231" s="62" t="s">
        <v>358</v>
      </c>
      <c r="E231" s="15">
        <f t="shared" si="62"/>
        <v>16000000</v>
      </c>
      <c r="F231" s="11">
        <f>F232+F233+F234</f>
        <v>16000000</v>
      </c>
      <c r="G231" s="11">
        <f>G232+G233+G234</f>
        <v>0</v>
      </c>
      <c r="H231" s="11">
        <f>H232+H233+H234</f>
        <v>0</v>
      </c>
      <c r="I231" s="11">
        <f>I232+I233+I234</f>
        <v>0</v>
      </c>
      <c r="J231" s="15">
        <f t="shared" si="63"/>
        <v>24897600</v>
      </c>
      <c r="K231" s="11">
        <f>K232+K233+K234</f>
        <v>0</v>
      </c>
      <c r="L231" s="11">
        <f>L232+L233+L234</f>
        <v>0</v>
      </c>
      <c r="M231" s="11">
        <f>M232+M233+M234</f>
        <v>0</v>
      </c>
      <c r="N231" s="11">
        <f t="shared" si="64"/>
        <v>24897600</v>
      </c>
      <c r="O231" s="11">
        <f>O232+O233+O234</f>
        <v>24897600</v>
      </c>
      <c r="P231" s="14">
        <f t="shared" si="39"/>
        <v>40897600</v>
      </c>
    </row>
    <row r="232" spans="1:16" s="85" customFormat="1" ht="25.5" x14ac:dyDescent="0.2">
      <c r="A232" s="256" t="s">
        <v>363</v>
      </c>
      <c r="B232" s="101" t="s">
        <v>362</v>
      </c>
      <c r="C232" s="83" t="s">
        <v>76</v>
      </c>
      <c r="D232" s="72" t="s">
        <v>361</v>
      </c>
      <c r="E232" s="104">
        <f t="shared" si="62"/>
        <v>16000000</v>
      </c>
      <c r="F232" s="102">
        <v>16000000</v>
      </c>
      <c r="G232" s="102"/>
      <c r="H232" s="102"/>
      <c r="I232" s="102"/>
      <c r="J232" s="15">
        <f t="shared" si="63"/>
        <v>24897600</v>
      </c>
      <c r="K232" s="102"/>
      <c r="L232" s="102"/>
      <c r="M232" s="102"/>
      <c r="N232" s="11">
        <f t="shared" si="64"/>
        <v>24897600</v>
      </c>
      <c r="O232" s="102">
        <v>24897600</v>
      </c>
      <c r="P232" s="14">
        <f t="shared" si="39"/>
        <v>40897600</v>
      </c>
    </row>
    <row r="233" spans="1:16" s="85" customFormat="1" ht="25.5" hidden="1" x14ac:dyDescent="0.2">
      <c r="A233" s="256" t="s">
        <v>366</v>
      </c>
      <c r="B233" s="101" t="s">
        <v>365</v>
      </c>
      <c r="C233" s="97" t="s">
        <v>76</v>
      </c>
      <c r="D233" s="96" t="s">
        <v>364</v>
      </c>
      <c r="E233" s="104">
        <f t="shared" si="62"/>
        <v>0</v>
      </c>
      <c r="F233" s="102"/>
      <c r="G233" s="102"/>
      <c r="H233" s="102"/>
      <c r="I233" s="102"/>
      <c r="J233" s="15">
        <f t="shared" si="63"/>
        <v>0</v>
      </c>
      <c r="K233" s="102"/>
      <c r="L233" s="102"/>
      <c r="M233" s="102"/>
      <c r="N233" s="11">
        <f t="shared" si="64"/>
        <v>0</v>
      </c>
      <c r="O233" s="102"/>
      <c r="P233" s="105">
        <f t="shared" si="39"/>
        <v>0</v>
      </c>
    </row>
    <row r="234" spans="1:16" s="85" customFormat="1" ht="28.9" hidden="1" customHeight="1" x14ac:dyDescent="0.2">
      <c r="A234" s="256" t="s">
        <v>369</v>
      </c>
      <c r="B234" s="101" t="s">
        <v>368</v>
      </c>
      <c r="C234" s="97" t="s">
        <v>76</v>
      </c>
      <c r="D234" s="149" t="s">
        <v>367</v>
      </c>
      <c r="E234" s="104">
        <f t="shared" si="62"/>
        <v>0</v>
      </c>
      <c r="F234" s="102"/>
      <c r="G234" s="102"/>
      <c r="H234" s="102"/>
      <c r="I234" s="102"/>
      <c r="J234" s="15">
        <f t="shared" si="63"/>
        <v>0</v>
      </c>
      <c r="K234" s="102"/>
      <c r="L234" s="102"/>
      <c r="M234" s="102"/>
      <c r="N234" s="11">
        <f t="shared" si="64"/>
        <v>0</v>
      </c>
      <c r="O234" s="102"/>
      <c r="P234" s="105">
        <f t="shared" si="39"/>
        <v>0</v>
      </c>
    </row>
    <row r="235" spans="1:16" x14ac:dyDescent="0.2">
      <c r="A235" s="255" t="s">
        <v>370</v>
      </c>
      <c r="B235" s="28" t="s">
        <v>202</v>
      </c>
      <c r="C235" s="12" t="s">
        <v>145</v>
      </c>
      <c r="D235" s="17" t="s">
        <v>90</v>
      </c>
      <c r="E235" s="15"/>
      <c r="F235" s="50"/>
      <c r="G235" s="50"/>
      <c r="H235" s="50"/>
      <c r="I235" s="50"/>
      <c r="J235" s="15">
        <f t="shared" si="63"/>
        <v>200000</v>
      </c>
      <c r="K235" s="50"/>
      <c r="L235" s="50"/>
      <c r="M235" s="50"/>
      <c r="N235" s="11">
        <f t="shared" si="64"/>
        <v>200000</v>
      </c>
      <c r="O235" s="50">
        <v>200000</v>
      </c>
      <c r="P235" s="14">
        <f t="shared" si="39"/>
        <v>200000</v>
      </c>
    </row>
    <row r="236" spans="1:16" hidden="1" x14ac:dyDescent="0.2">
      <c r="A236" s="255" t="s">
        <v>372</v>
      </c>
      <c r="B236" s="28" t="s">
        <v>201</v>
      </c>
      <c r="C236" s="12" t="s">
        <v>144</v>
      </c>
      <c r="D236" s="62" t="s">
        <v>371</v>
      </c>
      <c r="E236" s="15"/>
      <c r="F236" s="11"/>
      <c r="G236" s="11"/>
      <c r="H236" s="11"/>
      <c r="I236" s="11"/>
      <c r="J236" s="15">
        <f>K236+N236</f>
        <v>0</v>
      </c>
      <c r="K236" s="11"/>
      <c r="L236" s="11"/>
      <c r="M236" s="11"/>
      <c r="N236" s="11">
        <f t="shared" si="64"/>
        <v>0</v>
      </c>
      <c r="O236" s="11"/>
      <c r="P236" s="14">
        <f t="shared" si="39"/>
        <v>0</v>
      </c>
    </row>
    <row r="237" spans="1:16" s="134" customFormat="1" hidden="1" x14ac:dyDescent="0.2">
      <c r="A237" s="269" t="s">
        <v>375</v>
      </c>
      <c r="B237" s="150" t="s">
        <v>374</v>
      </c>
      <c r="C237" s="151" t="s">
        <v>184</v>
      </c>
      <c r="D237" s="141" t="s">
        <v>373</v>
      </c>
      <c r="E237" s="131"/>
      <c r="F237" s="152"/>
      <c r="G237" s="152"/>
      <c r="H237" s="152"/>
      <c r="I237" s="152"/>
      <c r="J237" s="131">
        <f>K237+N237</f>
        <v>0</v>
      </c>
      <c r="K237" s="152"/>
      <c r="L237" s="152"/>
      <c r="M237" s="152"/>
      <c r="N237" s="11">
        <f t="shared" si="64"/>
        <v>0</v>
      </c>
      <c r="O237" s="152"/>
      <c r="P237" s="133">
        <f t="shared" si="39"/>
        <v>0</v>
      </c>
    </row>
    <row r="238" spans="1:16" ht="17.25" customHeight="1" x14ac:dyDescent="0.2">
      <c r="A238" s="255" t="s">
        <v>372</v>
      </c>
      <c r="B238" s="12" t="s">
        <v>201</v>
      </c>
      <c r="C238" s="12" t="s">
        <v>144</v>
      </c>
      <c r="D238" s="59" t="s">
        <v>371</v>
      </c>
      <c r="E238" s="15">
        <f>F238+I238</f>
        <v>0</v>
      </c>
      <c r="F238" s="9"/>
      <c r="G238" s="9"/>
      <c r="H238" s="9"/>
      <c r="I238" s="9"/>
      <c r="J238" s="15">
        <f>K238+N238</f>
        <v>738000</v>
      </c>
      <c r="K238" s="9"/>
      <c r="L238" s="9"/>
      <c r="M238" s="9"/>
      <c r="N238" s="11">
        <f t="shared" si="64"/>
        <v>738000</v>
      </c>
      <c r="O238" s="9">
        <v>738000</v>
      </c>
      <c r="P238" s="14">
        <f t="shared" si="39"/>
        <v>738000</v>
      </c>
    </row>
    <row r="239" spans="1:16" s="7" customFormat="1" ht="25.5" x14ac:dyDescent="0.2">
      <c r="A239" s="253">
        <v>1500000</v>
      </c>
      <c r="B239" s="39"/>
      <c r="C239" s="41"/>
      <c r="D239" s="75" t="s">
        <v>78</v>
      </c>
      <c r="E239" s="33">
        <f>E240</f>
        <v>1889900</v>
      </c>
      <c r="F239" s="33">
        <f t="shared" ref="F239:O239" si="66">F240</f>
        <v>1889900</v>
      </c>
      <c r="G239" s="33">
        <f t="shared" si="66"/>
        <v>1406100</v>
      </c>
      <c r="H239" s="33">
        <f t="shared" si="66"/>
        <v>57800</v>
      </c>
      <c r="I239" s="33">
        <f t="shared" si="66"/>
        <v>0</v>
      </c>
      <c r="J239" s="33">
        <f t="shared" si="66"/>
        <v>75291036</v>
      </c>
      <c r="K239" s="33">
        <f t="shared" si="66"/>
        <v>0</v>
      </c>
      <c r="L239" s="33">
        <f t="shared" si="66"/>
        <v>0</v>
      </c>
      <c r="M239" s="33">
        <f t="shared" si="66"/>
        <v>0</v>
      </c>
      <c r="N239" s="33">
        <f t="shared" si="66"/>
        <v>75291036</v>
      </c>
      <c r="O239" s="33">
        <f t="shared" si="66"/>
        <v>37741036</v>
      </c>
      <c r="P239" s="14">
        <f t="shared" si="39"/>
        <v>77180936</v>
      </c>
    </row>
    <row r="240" spans="1:16" s="7" customFormat="1" ht="17.25" customHeight="1" x14ac:dyDescent="0.2">
      <c r="A240" s="255" t="s">
        <v>376</v>
      </c>
      <c r="B240" s="36"/>
      <c r="C240" s="41"/>
      <c r="D240" s="70" t="s">
        <v>78</v>
      </c>
      <c r="E240" s="33">
        <f t="shared" ref="E240:M240" si="67">E241+E242+E243+E244+E245+E246+E247+E248+E257+E259+E261+E251+E250+E263+E268+E252+E253</f>
        <v>1889900</v>
      </c>
      <c r="F240" s="33">
        <f t="shared" si="67"/>
        <v>1889900</v>
      </c>
      <c r="G240" s="33">
        <f t="shared" si="67"/>
        <v>1406100</v>
      </c>
      <c r="H240" s="33">
        <f t="shared" si="67"/>
        <v>57800</v>
      </c>
      <c r="I240" s="33">
        <f t="shared" si="67"/>
        <v>0</v>
      </c>
      <c r="J240" s="33">
        <f>J241+J242+J243+J244+J245+J246+J247+J248+J257+J259+J261+J251+J250+J263+J268+J252+J253+J264</f>
        <v>75291036</v>
      </c>
      <c r="K240" s="33">
        <f t="shared" si="67"/>
        <v>0</v>
      </c>
      <c r="L240" s="33">
        <f t="shared" si="67"/>
        <v>0</v>
      </c>
      <c r="M240" s="33">
        <f t="shared" si="67"/>
        <v>0</v>
      </c>
      <c r="N240" s="126">
        <f>N241+N242+N243+N244+N245+N246+N247+N248+N257+N259+N261+N251+N250+N263+N268+N252+N253+N264</f>
        <v>75291036</v>
      </c>
      <c r="O240" s="126">
        <f>O241+O242+O243+O244+O245+O246+O247+O248+O257+O259+O261+O251+O250+O263+O268+O252+O253+O264</f>
        <v>37741036</v>
      </c>
      <c r="P240" s="126">
        <f>P241+P242+P243+P244+P245+P246+P247+P248+P257+P259+P261+P251+P250+P263+P268+P252+P253+P264</f>
        <v>77180936</v>
      </c>
    </row>
    <row r="241" spans="1:16" s="7" customFormat="1" ht="25.5" x14ac:dyDescent="0.2">
      <c r="A241" s="255" t="s">
        <v>377</v>
      </c>
      <c r="B241" s="29" t="s">
        <v>214</v>
      </c>
      <c r="C241" s="29" t="s">
        <v>138</v>
      </c>
      <c r="D241" s="55" t="s">
        <v>213</v>
      </c>
      <c r="E241" s="15">
        <f t="shared" ref="E241:E268" si="68">F241+I241</f>
        <v>1889900</v>
      </c>
      <c r="F241" s="13">
        <v>1889900</v>
      </c>
      <c r="G241" s="13">
        <v>1406100</v>
      </c>
      <c r="H241" s="13">
        <v>57800</v>
      </c>
      <c r="I241" s="13"/>
      <c r="J241" s="15">
        <f t="shared" ref="J241:J256" si="69">K241+N241</f>
        <v>29359</v>
      </c>
      <c r="K241" s="13"/>
      <c r="L241" s="13"/>
      <c r="M241" s="13"/>
      <c r="N241" s="13">
        <f>O241</f>
        <v>29359</v>
      </c>
      <c r="O241" s="13">
        <v>29359</v>
      </c>
      <c r="P241" s="14">
        <f t="shared" si="39"/>
        <v>1919259</v>
      </c>
    </row>
    <row r="242" spans="1:16" s="7" customFormat="1" x14ac:dyDescent="0.2">
      <c r="A242" s="255" t="s">
        <v>378</v>
      </c>
      <c r="B242" s="30" t="s">
        <v>62</v>
      </c>
      <c r="C242" s="30" t="s">
        <v>154</v>
      </c>
      <c r="D242" s="58" t="s">
        <v>216</v>
      </c>
      <c r="E242" s="15">
        <f t="shared" si="68"/>
        <v>0</v>
      </c>
      <c r="F242" s="13"/>
      <c r="G242" s="13"/>
      <c r="H242" s="13"/>
      <c r="I242" s="13"/>
      <c r="J242" s="15">
        <f t="shared" si="69"/>
        <v>1821066</v>
      </c>
      <c r="K242" s="13"/>
      <c r="L242" s="13"/>
      <c r="M242" s="13"/>
      <c r="N242" s="13">
        <f>O242</f>
        <v>1821066</v>
      </c>
      <c r="O242" s="13">
        <v>1821066</v>
      </c>
      <c r="P242" s="14">
        <f t="shared" si="39"/>
        <v>1821066</v>
      </c>
    </row>
    <row r="243" spans="1:16" s="170" customFormat="1" ht="38.25" x14ac:dyDescent="0.2">
      <c r="A243" s="258" t="s">
        <v>401</v>
      </c>
      <c r="B243" s="30" t="s">
        <v>64</v>
      </c>
      <c r="C243" s="30" t="s">
        <v>155</v>
      </c>
      <c r="D243" s="62" t="s">
        <v>218</v>
      </c>
      <c r="E243" s="15">
        <f t="shared" si="68"/>
        <v>0</v>
      </c>
      <c r="F243" s="13"/>
      <c r="G243" s="13"/>
      <c r="H243" s="13"/>
      <c r="I243" s="13"/>
      <c r="J243" s="15">
        <f t="shared" si="69"/>
        <v>2264849</v>
      </c>
      <c r="K243" s="13"/>
      <c r="L243" s="13"/>
      <c r="M243" s="13"/>
      <c r="N243" s="13">
        <f>O243</f>
        <v>2264849</v>
      </c>
      <c r="O243" s="13">
        <v>2264849</v>
      </c>
      <c r="P243" s="14">
        <f t="shared" si="39"/>
        <v>2264849</v>
      </c>
    </row>
    <row r="244" spans="1:16" s="170" customFormat="1" x14ac:dyDescent="0.2">
      <c r="A244" s="258" t="s">
        <v>403</v>
      </c>
      <c r="B244" s="30" t="s">
        <v>225</v>
      </c>
      <c r="C244" s="30" t="s">
        <v>157</v>
      </c>
      <c r="D244" s="62" t="s">
        <v>402</v>
      </c>
      <c r="E244" s="15">
        <f t="shared" si="68"/>
        <v>0</v>
      </c>
      <c r="F244" s="13"/>
      <c r="G244" s="13"/>
      <c r="H244" s="13"/>
      <c r="I244" s="13"/>
      <c r="J244" s="15">
        <f t="shared" si="69"/>
        <v>270000</v>
      </c>
      <c r="K244" s="13"/>
      <c r="L244" s="13"/>
      <c r="M244" s="13"/>
      <c r="N244" s="13">
        <f>O244</f>
        <v>270000</v>
      </c>
      <c r="O244" s="13">
        <v>270000</v>
      </c>
      <c r="P244" s="14">
        <f t="shared" si="39"/>
        <v>270000</v>
      </c>
    </row>
    <row r="245" spans="1:16" s="142" customFormat="1" ht="25.5" hidden="1" x14ac:dyDescent="0.2">
      <c r="A245" s="264">
        <v>4711170</v>
      </c>
      <c r="B245" s="130" t="s">
        <v>24</v>
      </c>
      <c r="C245" s="130" t="s">
        <v>157</v>
      </c>
      <c r="D245" s="153" t="s">
        <v>179</v>
      </c>
      <c r="E245" s="131">
        <f t="shared" si="68"/>
        <v>0</v>
      </c>
      <c r="F245" s="132"/>
      <c r="G245" s="132"/>
      <c r="H245" s="132"/>
      <c r="I245" s="132"/>
      <c r="J245" s="131">
        <f t="shared" si="69"/>
        <v>0</v>
      </c>
      <c r="K245" s="132"/>
      <c r="L245" s="132"/>
      <c r="M245" s="132"/>
      <c r="N245" s="132">
        <f t="shared" ref="N245:N256" si="70">O245</f>
        <v>0</v>
      </c>
      <c r="O245" s="132"/>
      <c r="P245" s="133">
        <f>E245+J245</f>
        <v>0</v>
      </c>
    </row>
    <row r="246" spans="1:16" s="170" customFormat="1" x14ac:dyDescent="0.2">
      <c r="A246" s="258" t="s">
        <v>404</v>
      </c>
      <c r="B246" s="31" t="s">
        <v>35</v>
      </c>
      <c r="C246" s="31" t="s">
        <v>3</v>
      </c>
      <c r="D246" s="58" t="s">
        <v>103</v>
      </c>
      <c r="E246" s="15">
        <f>F246+I246</f>
        <v>0</v>
      </c>
      <c r="F246" s="13"/>
      <c r="G246" s="13"/>
      <c r="H246" s="13"/>
      <c r="I246" s="13"/>
      <c r="J246" s="15">
        <f t="shared" si="69"/>
        <v>6423900</v>
      </c>
      <c r="K246" s="13"/>
      <c r="L246" s="13"/>
      <c r="M246" s="13"/>
      <c r="N246" s="13">
        <f t="shared" si="70"/>
        <v>6423900</v>
      </c>
      <c r="O246" s="13">
        <v>6423900</v>
      </c>
      <c r="P246" s="14">
        <f>E246+J246</f>
        <v>6423900</v>
      </c>
    </row>
    <row r="247" spans="1:16" s="142" customFormat="1" ht="25.5" hidden="1" x14ac:dyDescent="0.2">
      <c r="A247" s="264">
        <v>4712020</v>
      </c>
      <c r="B247" s="127" t="s">
        <v>36</v>
      </c>
      <c r="C247" s="151" t="s">
        <v>3</v>
      </c>
      <c r="D247" s="135" t="s">
        <v>105</v>
      </c>
      <c r="E247" s="131">
        <f t="shared" si="68"/>
        <v>0</v>
      </c>
      <c r="F247" s="132"/>
      <c r="G247" s="132"/>
      <c r="H247" s="132"/>
      <c r="I247" s="132"/>
      <c r="J247" s="131">
        <f t="shared" si="69"/>
        <v>0</v>
      </c>
      <c r="K247" s="132"/>
      <c r="L247" s="132"/>
      <c r="M247" s="132"/>
      <c r="N247" s="13">
        <f t="shared" si="70"/>
        <v>0</v>
      </c>
      <c r="O247" s="132"/>
      <c r="P247" s="133">
        <f t="shared" si="39"/>
        <v>0</v>
      </c>
    </row>
    <row r="248" spans="1:16" s="170" customFormat="1" ht="12.6" hidden="1" customHeight="1" x14ac:dyDescent="0.2">
      <c r="A248" s="270" t="s">
        <v>405</v>
      </c>
      <c r="B248" s="318" t="s">
        <v>241</v>
      </c>
      <c r="C248" s="320"/>
      <c r="D248" s="319" t="s">
        <v>483</v>
      </c>
      <c r="E248" s="15">
        <f t="shared" si="68"/>
        <v>0</v>
      </c>
      <c r="F248" s="13">
        <f>F249</f>
        <v>0</v>
      </c>
      <c r="G248" s="13">
        <f>G249</f>
        <v>0</v>
      </c>
      <c r="H248" s="13">
        <f>H249</f>
        <v>0</v>
      </c>
      <c r="I248" s="13">
        <f>I249</f>
        <v>0</v>
      </c>
      <c r="J248" s="15">
        <f t="shared" si="69"/>
        <v>0</v>
      </c>
      <c r="K248" s="13">
        <f>K249</f>
        <v>0</v>
      </c>
      <c r="L248" s="13">
        <f>L249</f>
        <v>0</v>
      </c>
      <c r="M248" s="13">
        <f>M249</f>
        <v>0</v>
      </c>
      <c r="N248" s="13">
        <f t="shared" si="70"/>
        <v>0</v>
      </c>
      <c r="O248" s="13">
        <f>O249</f>
        <v>0</v>
      </c>
      <c r="P248" s="14">
        <f t="shared" si="39"/>
        <v>0</v>
      </c>
    </row>
    <row r="249" spans="1:16" s="79" customFormat="1" ht="30" hidden="1" customHeight="1" x14ac:dyDescent="0.2">
      <c r="A249" s="261" t="s">
        <v>406</v>
      </c>
      <c r="B249" s="174" t="s">
        <v>244</v>
      </c>
      <c r="C249" s="175" t="s">
        <v>511</v>
      </c>
      <c r="D249" s="176" t="s">
        <v>243</v>
      </c>
      <c r="E249" s="104">
        <f t="shared" si="68"/>
        <v>0</v>
      </c>
      <c r="F249" s="92"/>
      <c r="G249" s="92"/>
      <c r="H249" s="92"/>
      <c r="I249" s="92"/>
      <c r="J249" s="104">
        <f t="shared" si="69"/>
        <v>0</v>
      </c>
      <c r="K249" s="92"/>
      <c r="L249" s="92"/>
      <c r="M249" s="92"/>
      <c r="N249" s="13">
        <f t="shared" si="70"/>
        <v>0</v>
      </c>
      <c r="O249" s="92"/>
      <c r="P249" s="105">
        <f t="shared" si="39"/>
        <v>0</v>
      </c>
    </row>
    <row r="250" spans="1:16" s="170" customFormat="1" hidden="1" x14ac:dyDescent="0.2">
      <c r="A250" s="271" t="s">
        <v>407</v>
      </c>
      <c r="B250" s="29" t="s">
        <v>321</v>
      </c>
      <c r="C250" s="29" t="s">
        <v>69</v>
      </c>
      <c r="D250" s="177" t="s">
        <v>320</v>
      </c>
      <c r="E250" s="15">
        <f t="shared" ref="E250:E256" si="71">F250+I250</f>
        <v>0</v>
      </c>
      <c r="F250" s="13"/>
      <c r="G250" s="13"/>
      <c r="H250" s="13"/>
      <c r="I250" s="13"/>
      <c r="J250" s="15">
        <f t="shared" si="69"/>
        <v>0</v>
      </c>
      <c r="K250" s="13"/>
      <c r="L250" s="13"/>
      <c r="M250" s="13"/>
      <c r="N250" s="13">
        <f t="shared" si="70"/>
        <v>0</v>
      </c>
      <c r="O250" s="13"/>
      <c r="P250" s="14">
        <f t="shared" ref="P250:P256" si="72">E250+J250</f>
        <v>0</v>
      </c>
    </row>
    <row r="251" spans="1:16" s="170" customFormat="1" x14ac:dyDescent="0.2">
      <c r="A251" s="258" t="s">
        <v>408</v>
      </c>
      <c r="B251" s="30" t="s">
        <v>346</v>
      </c>
      <c r="C251" s="30" t="s">
        <v>75</v>
      </c>
      <c r="D251" s="62" t="s">
        <v>345</v>
      </c>
      <c r="E251" s="15">
        <f t="shared" si="71"/>
        <v>0</v>
      </c>
      <c r="F251" s="178"/>
      <c r="G251" s="178"/>
      <c r="H251" s="178"/>
      <c r="I251" s="178"/>
      <c r="J251" s="15">
        <f t="shared" si="69"/>
        <v>4309</v>
      </c>
      <c r="K251" s="178"/>
      <c r="L251" s="178"/>
      <c r="M251" s="178"/>
      <c r="N251" s="13">
        <f t="shared" si="70"/>
        <v>4309</v>
      </c>
      <c r="O251" s="178">
        <v>4309</v>
      </c>
      <c r="P251" s="14">
        <f t="shared" si="72"/>
        <v>4309</v>
      </c>
    </row>
    <row r="252" spans="1:16" s="170" customFormat="1" x14ac:dyDescent="0.2">
      <c r="A252" s="258" t="s">
        <v>412</v>
      </c>
      <c r="B252" s="29" t="s">
        <v>410</v>
      </c>
      <c r="C252" s="29" t="s">
        <v>411</v>
      </c>
      <c r="D252" s="55" t="s">
        <v>409</v>
      </c>
      <c r="E252" s="15">
        <f t="shared" si="71"/>
        <v>0</v>
      </c>
      <c r="F252" s="13"/>
      <c r="G252" s="13"/>
      <c r="H252" s="13"/>
      <c r="I252" s="13"/>
      <c r="J252" s="15">
        <f t="shared" si="69"/>
        <v>11201162</v>
      </c>
      <c r="K252" s="13"/>
      <c r="L252" s="13"/>
      <c r="M252" s="13"/>
      <c r="N252" s="13">
        <f t="shared" si="70"/>
        <v>11201162</v>
      </c>
      <c r="O252" s="13">
        <v>11201162</v>
      </c>
      <c r="P252" s="14">
        <f t="shared" si="72"/>
        <v>11201162</v>
      </c>
    </row>
    <row r="253" spans="1:16" s="170" customFormat="1" x14ac:dyDescent="0.2">
      <c r="A253" s="258" t="s">
        <v>415</v>
      </c>
      <c r="B253" s="115" t="s">
        <v>414</v>
      </c>
      <c r="C253" s="115"/>
      <c r="D253" s="123" t="s">
        <v>413</v>
      </c>
      <c r="E253" s="15">
        <f t="shared" si="71"/>
        <v>0</v>
      </c>
      <c r="F253" s="13"/>
      <c r="G253" s="13"/>
      <c r="H253" s="13"/>
      <c r="I253" s="13"/>
      <c r="J253" s="15">
        <f t="shared" si="69"/>
        <v>3418883</v>
      </c>
      <c r="K253" s="13">
        <f>SUM(K254:K256)</f>
        <v>0</v>
      </c>
      <c r="L253" s="13">
        <f>SUM(L254:L256)</f>
        <v>0</v>
      </c>
      <c r="M253" s="13">
        <f>SUM(M254:M256)</f>
        <v>0</v>
      </c>
      <c r="N253" s="13">
        <f t="shared" si="70"/>
        <v>3418883</v>
      </c>
      <c r="O253" s="13">
        <f>SUM(O254:O256)</f>
        <v>3418883</v>
      </c>
      <c r="P253" s="14">
        <f t="shared" si="72"/>
        <v>3418883</v>
      </c>
    </row>
    <row r="254" spans="1:16" s="79" customFormat="1" x14ac:dyDescent="0.2">
      <c r="A254" s="272" t="s">
        <v>419</v>
      </c>
      <c r="B254" s="174" t="s">
        <v>416</v>
      </c>
      <c r="C254" s="174" t="s">
        <v>411</v>
      </c>
      <c r="D254" s="179" t="s">
        <v>422</v>
      </c>
      <c r="E254" s="15">
        <f t="shared" si="71"/>
        <v>0</v>
      </c>
      <c r="F254" s="92"/>
      <c r="G254" s="92"/>
      <c r="H254" s="92"/>
      <c r="I254" s="92"/>
      <c r="J254" s="15">
        <f t="shared" si="69"/>
        <v>9852</v>
      </c>
      <c r="K254" s="92"/>
      <c r="L254" s="92"/>
      <c r="M254" s="92"/>
      <c r="N254" s="13">
        <f t="shared" si="70"/>
        <v>9852</v>
      </c>
      <c r="O254" s="92">
        <v>9852</v>
      </c>
      <c r="P254" s="14">
        <f t="shared" si="72"/>
        <v>9852</v>
      </c>
    </row>
    <row r="255" spans="1:16" s="79" customFormat="1" x14ac:dyDescent="0.2">
      <c r="A255" s="272" t="s">
        <v>420</v>
      </c>
      <c r="B255" s="174" t="s">
        <v>417</v>
      </c>
      <c r="C255" s="174" t="s">
        <v>411</v>
      </c>
      <c r="D255" s="179" t="s">
        <v>423</v>
      </c>
      <c r="E255" s="15">
        <f t="shared" si="71"/>
        <v>0</v>
      </c>
      <c r="F255" s="92"/>
      <c r="G255" s="92"/>
      <c r="H255" s="92"/>
      <c r="I255" s="92"/>
      <c r="J255" s="15">
        <f t="shared" si="69"/>
        <v>1519031</v>
      </c>
      <c r="K255" s="92"/>
      <c r="L255" s="92"/>
      <c r="M255" s="92"/>
      <c r="N255" s="13">
        <f t="shared" si="70"/>
        <v>1519031</v>
      </c>
      <c r="O255" s="92">
        <v>1519031</v>
      </c>
      <c r="P255" s="14">
        <f t="shared" si="72"/>
        <v>1519031</v>
      </c>
    </row>
    <row r="256" spans="1:16" s="79" customFormat="1" x14ac:dyDescent="0.2">
      <c r="A256" s="272" t="s">
        <v>421</v>
      </c>
      <c r="B256" s="174" t="s">
        <v>418</v>
      </c>
      <c r="C256" s="174" t="s">
        <v>411</v>
      </c>
      <c r="D256" s="179" t="s">
        <v>424</v>
      </c>
      <c r="E256" s="15">
        <f t="shared" si="71"/>
        <v>0</v>
      </c>
      <c r="F256" s="92"/>
      <c r="G256" s="92"/>
      <c r="H256" s="92"/>
      <c r="I256" s="92"/>
      <c r="J256" s="15">
        <f t="shared" si="69"/>
        <v>1890000</v>
      </c>
      <c r="K256" s="92"/>
      <c r="L256" s="92"/>
      <c r="M256" s="92"/>
      <c r="N256" s="13">
        <f t="shared" si="70"/>
        <v>1890000</v>
      </c>
      <c r="O256" s="92">
        <v>1890000</v>
      </c>
      <c r="P256" s="14">
        <f t="shared" si="72"/>
        <v>1890000</v>
      </c>
    </row>
    <row r="257" spans="1:16" s="142" customFormat="1" ht="25.5" hidden="1" x14ac:dyDescent="0.2">
      <c r="A257" s="273">
        <v>4713100</v>
      </c>
      <c r="B257" s="171" t="s">
        <v>172</v>
      </c>
      <c r="C257" s="172"/>
      <c r="D257" s="173" t="s">
        <v>15</v>
      </c>
      <c r="E257" s="131">
        <f>E258</f>
        <v>0</v>
      </c>
      <c r="F257" s="131">
        <f t="shared" ref="F257:P257" si="73">F258</f>
        <v>0</v>
      </c>
      <c r="G257" s="131">
        <f t="shared" si="73"/>
        <v>0</v>
      </c>
      <c r="H257" s="131">
        <f t="shared" si="73"/>
        <v>0</v>
      </c>
      <c r="I257" s="131">
        <f t="shared" si="73"/>
        <v>0</v>
      </c>
      <c r="J257" s="131">
        <f t="shared" si="73"/>
        <v>0</v>
      </c>
      <c r="K257" s="131">
        <f t="shared" si="73"/>
        <v>0</v>
      </c>
      <c r="L257" s="131">
        <f t="shared" si="73"/>
        <v>0</v>
      </c>
      <c r="M257" s="131">
        <f t="shared" si="73"/>
        <v>0</v>
      </c>
      <c r="N257" s="131">
        <f t="shared" si="73"/>
        <v>0</v>
      </c>
      <c r="O257" s="131">
        <f t="shared" si="73"/>
        <v>0</v>
      </c>
      <c r="P257" s="133">
        <f t="shared" si="73"/>
        <v>0</v>
      </c>
    </row>
    <row r="258" spans="1:16" s="144" customFormat="1" ht="13.5" hidden="1" customHeight="1" x14ac:dyDescent="0.2">
      <c r="A258" s="274">
        <v>4713105</v>
      </c>
      <c r="B258" s="154" t="s">
        <v>55</v>
      </c>
      <c r="C258" s="155" t="s">
        <v>62</v>
      </c>
      <c r="D258" s="156" t="s">
        <v>119</v>
      </c>
      <c r="E258" s="136">
        <f>F258+I258</f>
        <v>0</v>
      </c>
      <c r="F258" s="157"/>
      <c r="G258" s="157"/>
      <c r="H258" s="157"/>
      <c r="I258" s="157"/>
      <c r="J258" s="136">
        <f>K258+N258</f>
        <v>0</v>
      </c>
      <c r="K258" s="157"/>
      <c r="L258" s="157"/>
      <c r="M258" s="157"/>
      <c r="N258" s="137">
        <f>O258</f>
        <v>0</v>
      </c>
      <c r="O258" s="158"/>
      <c r="P258" s="138">
        <f>E258+J258</f>
        <v>0</v>
      </c>
    </row>
    <row r="259" spans="1:16" s="142" customFormat="1" hidden="1" x14ac:dyDescent="0.2">
      <c r="A259" s="264">
        <v>4715040</v>
      </c>
      <c r="B259" s="159" t="s">
        <v>161</v>
      </c>
      <c r="C259" s="159"/>
      <c r="D259" s="141" t="s">
        <v>162</v>
      </c>
      <c r="E259" s="131">
        <f>E260</f>
        <v>0</v>
      </c>
      <c r="F259" s="131">
        <f t="shared" ref="F259:O259" si="74">F260</f>
        <v>0</v>
      </c>
      <c r="G259" s="131">
        <f t="shared" si="74"/>
        <v>0</v>
      </c>
      <c r="H259" s="131">
        <f t="shared" si="74"/>
        <v>0</v>
      </c>
      <c r="I259" s="131">
        <f t="shared" si="74"/>
        <v>0</v>
      </c>
      <c r="J259" s="131">
        <f t="shared" si="74"/>
        <v>0</v>
      </c>
      <c r="K259" s="131">
        <f t="shared" si="74"/>
        <v>0</v>
      </c>
      <c r="L259" s="131">
        <f t="shared" si="74"/>
        <v>0</v>
      </c>
      <c r="M259" s="131">
        <f t="shared" si="74"/>
        <v>0</v>
      </c>
      <c r="N259" s="131">
        <f t="shared" si="74"/>
        <v>0</v>
      </c>
      <c r="O259" s="131">
        <f t="shared" si="74"/>
        <v>0</v>
      </c>
      <c r="P259" s="133">
        <f t="shared" si="39"/>
        <v>0</v>
      </c>
    </row>
    <row r="260" spans="1:16" s="142" customFormat="1" hidden="1" x14ac:dyDescent="0.2">
      <c r="A260" s="275">
        <v>4715041</v>
      </c>
      <c r="B260" s="143" t="s">
        <v>163</v>
      </c>
      <c r="C260" s="143" t="s">
        <v>2</v>
      </c>
      <c r="D260" s="160" t="s">
        <v>164</v>
      </c>
      <c r="E260" s="131">
        <f>F260+I260</f>
        <v>0</v>
      </c>
      <c r="F260" s="157"/>
      <c r="G260" s="157"/>
      <c r="H260" s="157"/>
      <c r="I260" s="157"/>
      <c r="J260" s="131">
        <f t="shared" ref="J260:J270" si="75">K260+N260</f>
        <v>0</v>
      </c>
      <c r="K260" s="157"/>
      <c r="L260" s="157"/>
      <c r="M260" s="157"/>
      <c r="N260" s="137">
        <f>O260</f>
        <v>0</v>
      </c>
      <c r="O260" s="161"/>
      <c r="P260" s="133">
        <f t="shared" si="39"/>
        <v>0</v>
      </c>
    </row>
    <row r="261" spans="1:16" s="142" customFormat="1" hidden="1" x14ac:dyDescent="0.2">
      <c r="A261" s="264">
        <v>4716050</v>
      </c>
      <c r="B261" s="162" t="s">
        <v>173</v>
      </c>
      <c r="C261" s="163"/>
      <c r="D261" s="164" t="s">
        <v>91</v>
      </c>
      <c r="E261" s="131">
        <f t="shared" si="68"/>
        <v>0</v>
      </c>
      <c r="F261" s="165"/>
      <c r="G261" s="165"/>
      <c r="H261" s="165"/>
      <c r="I261" s="165"/>
      <c r="J261" s="131">
        <f t="shared" si="75"/>
        <v>0</v>
      </c>
      <c r="K261" s="165"/>
      <c r="L261" s="165"/>
      <c r="M261" s="165"/>
      <c r="N261" s="165">
        <f>N262</f>
        <v>0</v>
      </c>
      <c r="O261" s="165">
        <f>O262</f>
        <v>0</v>
      </c>
      <c r="P261" s="133">
        <f t="shared" si="39"/>
        <v>0</v>
      </c>
    </row>
    <row r="262" spans="1:16" s="144" customFormat="1" hidden="1" x14ac:dyDescent="0.2">
      <c r="A262" s="265">
        <v>4716051</v>
      </c>
      <c r="B262" s="233" t="s">
        <v>58</v>
      </c>
      <c r="C262" s="233" t="s">
        <v>75</v>
      </c>
      <c r="D262" s="166" t="s">
        <v>92</v>
      </c>
      <c r="E262" s="131">
        <f t="shared" si="68"/>
        <v>0</v>
      </c>
      <c r="F262" s="157"/>
      <c r="G262" s="157"/>
      <c r="H262" s="157"/>
      <c r="I262" s="157"/>
      <c r="J262" s="131">
        <f t="shared" si="75"/>
        <v>0</v>
      </c>
      <c r="K262" s="157"/>
      <c r="L262" s="157"/>
      <c r="M262" s="157"/>
      <c r="N262" s="137">
        <f t="shared" ref="N262:N267" si="76">O262</f>
        <v>0</v>
      </c>
      <c r="O262" s="157"/>
      <c r="P262" s="133">
        <f t="shared" si="39"/>
        <v>0</v>
      </c>
    </row>
    <row r="263" spans="1:16" s="243" customFormat="1" ht="30" customHeight="1" x14ac:dyDescent="0.2">
      <c r="A263" s="271" t="s">
        <v>538</v>
      </c>
      <c r="B263" s="239" t="s">
        <v>541</v>
      </c>
      <c r="C263" s="239" t="s">
        <v>411</v>
      </c>
      <c r="D263" s="240" t="s">
        <v>542</v>
      </c>
      <c r="E263" s="241">
        <f t="shared" si="68"/>
        <v>0</v>
      </c>
      <c r="F263" s="242"/>
      <c r="G263" s="242"/>
      <c r="H263" s="242"/>
      <c r="I263" s="242"/>
      <c r="J263" s="241">
        <f>K263+N263</f>
        <v>221500</v>
      </c>
      <c r="K263" s="242"/>
      <c r="L263" s="242"/>
      <c r="M263" s="242"/>
      <c r="N263" s="242">
        <f t="shared" si="76"/>
        <v>221500</v>
      </c>
      <c r="O263" s="242">
        <v>221500</v>
      </c>
      <c r="P263" s="238">
        <f>E263+J263</f>
        <v>221500</v>
      </c>
    </row>
    <row r="264" spans="1:16" s="243" customFormat="1" x14ac:dyDescent="0.2">
      <c r="A264" s="271" t="s">
        <v>555</v>
      </c>
      <c r="B264" s="239" t="s">
        <v>556</v>
      </c>
      <c r="C264" s="239"/>
      <c r="D264" s="240" t="s">
        <v>557</v>
      </c>
      <c r="E264" s="241">
        <f t="shared" si="68"/>
        <v>0</v>
      </c>
      <c r="F264" s="242"/>
      <c r="G264" s="242"/>
      <c r="H264" s="242"/>
      <c r="I264" s="242"/>
      <c r="J264" s="241">
        <f>K264+N264</f>
        <v>12086008</v>
      </c>
      <c r="K264" s="242"/>
      <c r="L264" s="242"/>
      <c r="M264" s="242"/>
      <c r="N264" s="242">
        <f t="shared" si="76"/>
        <v>12086008</v>
      </c>
      <c r="O264" s="242">
        <f>O265+O266</f>
        <v>12086008</v>
      </c>
      <c r="P264" s="238">
        <f>E264+J264</f>
        <v>12086008</v>
      </c>
    </row>
    <row r="265" spans="1:16" s="250" customFormat="1" ht="30" customHeight="1" x14ac:dyDescent="0.2">
      <c r="A265" s="291" t="s">
        <v>558</v>
      </c>
      <c r="B265" s="327" t="s">
        <v>559</v>
      </c>
      <c r="C265" s="327" t="s">
        <v>144</v>
      </c>
      <c r="D265" s="315" t="s">
        <v>560</v>
      </c>
      <c r="E265" s="246">
        <f t="shared" si="68"/>
        <v>0</v>
      </c>
      <c r="F265" s="248"/>
      <c r="G265" s="248"/>
      <c r="H265" s="248"/>
      <c r="I265" s="248"/>
      <c r="J265" s="246">
        <f>K265+N265</f>
        <v>2567344</v>
      </c>
      <c r="K265" s="248"/>
      <c r="L265" s="248"/>
      <c r="M265" s="248"/>
      <c r="N265" s="248">
        <f t="shared" si="76"/>
        <v>2567344</v>
      </c>
      <c r="O265" s="248">
        <v>2567344</v>
      </c>
      <c r="P265" s="249">
        <f>E265+J265</f>
        <v>2567344</v>
      </c>
    </row>
    <row r="266" spans="1:16" s="250" customFormat="1" ht="25.5" x14ac:dyDescent="0.2">
      <c r="A266" s="261" t="s">
        <v>572</v>
      </c>
      <c r="B266" s="217" t="s">
        <v>570</v>
      </c>
      <c r="C266" s="217" t="s">
        <v>144</v>
      </c>
      <c r="D266" s="323" t="s">
        <v>573</v>
      </c>
      <c r="E266" s="294"/>
      <c r="F266" s="248"/>
      <c r="G266" s="248"/>
      <c r="H266" s="248"/>
      <c r="I266" s="248"/>
      <c r="J266" s="246">
        <f>K266+N266</f>
        <v>9518664</v>
      </c>
      <c r="K266" s="248"/>
      <c r="L266" s="248"/>
      <c r="M266" s="248"/>
      <c r="N266" s="248">
        <f t="shared" si="76"/>
        <v>9518664</v>
      </c>
      <c r="O266" s="248">
        <v>9518664</v>
      </c>
      <c r="P266" s="249">
        <f>E266+J266</f>
        <v>9518664</v>
      </c>
    </row>
    <row r="267" spans="1:16" s="250" customFormat="1" ht="25.5" x14ac:dyDescent="0.2">
      <c r="A267" s="341"/>
      <c r="B267" s="342"/>
      <c r="C267" s="342"/>
      <c r="D267" s="282" t="s">
        <v>574</v>
      </c>
      <c r="E267" s="300"/>
      <c r="F267" s="343"/>
      <c r="G267" s="248"/>
      <c r="H267" s="248"/>
      <c r="I267" s="248"/>
      <c r="J267" s="246">
        <f>K267+N267</f>
        <v>6947468</v>
      </c>
      <c r="K267" s="248"/>
      <c r="L267" s="248"/>
      <c r="M267" s="248"/>
      <c r="N267" s="248">
        <f t="shared" si="76"/>
        <v>6947468</v>
      </c>
      <c r="O267" s="248">
        <v>6947468</v>
      </c>
      <c r="P267" s="249">
        <f>E267+J267</f>
        <v>6947468</v>
      </c>
    </row>
    <row r="268" spans="1:16" s="243" customFormat="1" ht="13.5" customHeight="1" x14ac:dyDescent="0.2">
      <c r="A268" s="328" t="s">
        <v>539</v>
      </c>
      <c r="B268" s="329" t="s">
        <v>530</v>
      </c>
      <c r="C268" s="329"/>
      <c r="D268" s="344" t="s">
        <v>533</v>
      </c>
      <c r="E268" s="345">
        <f t="shared" si="68"/>
        <v>0</v>
      </c>
      <c r="F268" s="244"/>
      <c r="G268" s="244"/>
      <c r="H268" s="244"/>
      <c r="I268" s="244"/>
      <c r="J268" s="241">
        <f t="shared" si="75"/>
        <v>37550000</v>
      </c>
      <c r="K268" s="244"/>
      <c r="L268" s="244"/>
      <c r="M268" s="244"/>
      <c r="N268" s="242">
        <f>N269</f>
        <v>37550000</v>
      </c>
      <c r="O268" s="244"/>
      <c r="P268" s="238">
        <f t="shared" si="39"/>
        <v>37550000</v>
      </c>
    </row>
    <row r="269" spans="1:16" s="250" customFormat="1" ht="13.5" customHeight="1" x14ac:dyDescent="0.2">
      <c r="A269" s="291" t="s">
        <v>540</v>
      </c>
      <c r="B269" s="292" t="s">
        <v>532</v>
      </c>
      <c r="C269" s="292" t="s">
        <v>146</v>
      </c>
      <c r="D269" s="293" t="s">
        <v>150</v>
      </c>
      <c r="E269" s="294"/>
      <c r="F269" s="295"/>
      <c r="G269" s="295"/>
      <c r="H269" s="295"/>
      <c r="I269" s="295"/>
      <c r="J269" s="246">
        <f t="shared" si="75"/>
        <v>37550000</v>
      </c>
      <c r="K269" s="247"/>
      <c r="L269" s="247"/>
      <c r="M269" s="247"/>
      <c r="N269" s="248">
        <v>37550000</v>
      </c>
      <c r="O269" s="247"/>
      <c r="P269" s="249">
        <f t="shared" si="39"/>
        <v>37550000</v>
      </c>
    </row>
    <row r="270" spans="1:16" s="250" customFormat="1" ht="13.5" customHeight="1" x14ac:dyDescent="0.2">
      <c r="A270" s="261"/>
      <c r="B270" s="245"/>
      <c r="C270" s="245"/>
      <c r="D270" s="299" t="s">
        <v>548</v>
      </c>
      <c r="E270" s="300"/>
      <c r="F270" s="301"/>
      <c r="G270" s="301"/>
      <c r="H270" s="301"/>
      <c r="I270" s="301"/>
      <c r="J270" s="246">
        <f t="shared" si="75"/>
        <v>37550000</v>
      </c>
      <c r="K270" s="247"/>
      <c r="L270" s="247"/>
      <c r="M270" s="247"/>
      <c r="N270" s="248">
        <v>37550000</v>
      </c>
      <c r="O270" s="247"/>
      <c r="P270" s="249">
        <f t="shared" si="39"/>
        <v>37550000</v>
      </c>
    </row>
    <row r="271" spans="1:16" s="243" customFormat="1" x14ac:dyDescent="0.2">
      <c r="A271" s="296">
        <v>3100000</v>
      </c>
      <c r="B271" s="236"/>
      <c r="C271" s="251"/>
      <c r="D271" s="297" t="s">
        <v>77</v>
      </c>
      <c r="E271" s="298">
        <f>E272</f>
        <v>1046200</v>
      </c>
      <c r="F271" s="298">
        <f t="shared" ref="F271:O271" si="77">F272</f>
        <v>1046200</v>
      </c>
      <c r="G271" s="298">
        <f t="shared" si="77"/>
        <v>610500</v>
      </c>
      <c r="H271" s="298">
        <f t="shared" si="77"/>
        <v>31900</v>
      </c>
      <c r="I271" s="298">
        <f t="shared" si="77"/>
        <v>0</v>
      </c>
      <c r="J271" s="237">
        <f t="shared" si="77"/>
        <v>6573500</v>
      </c>
      <c r="K271" s="237">
        <f t="shared" si="77"/>
        <v>0</v>
      </c>
      <c r="L271" s="237">
        <f t="shared" si="77"/>
        <v>0</v>
      </c>
      <c r="M271" s="237">
        <f t="shared" si="77"/>
        <v>0</v>
      </c>
      <c r="N271" s="237">
        <f t="shared" si="77"/>
        <v>6573500</v>
      </c>
      <c r="O271" s="237">
        <f t="shared" si="77"/>
        <v>6573500</v>
      </c>
      <c r="P271" s="238">
        <f t="shared" ref="P271:P280" si="78">E271+J271</f>
        <v>7619700</v>
      </c>
    </row>
    <row r="272" spans="1:16" x14ac:dyDescent="0.2">
      <c r="A272" s="255" t="s">
        <v>379</v>
      </c>
      <c r="B272" s="28"/>
      <c r="C272" s="32"/>
      <c r="D272" s="54" t="s">
        <v>77</v>
      </c>
      <c r="E272" s="10">
        <f>E273+E274+E275+E279</f>
        <v>1046200</v>
      </c>
      <c r="F272" s="10">
        <f>F273+F274+F275+F279</f>
        <v>1046200</v>
      </c>
      <c r="G272" s="10">
        <f>G273+G274+G275+G279</f>
        <v>610500</v>
      </c>
      <c r="H272" s="10">
        <f>H273+H274+H275+H279</f>
        <v>31900</v>
      </c>
      <c r="I272" s="10">
        <f>I273+I274+I275+I279</f>
        <v>0</v>
      </c>
      <c r="J272" s="10">
        <f t="shared" ref="J272:O272" si="79">J273+J274+J275+J279+J277+J278</f>
        <v>6573500</v>
      </c>
      <c r="K272" s="10">
        <f t="shared" si="79"/>
        <v>0</v>
      </c>
      <c r="L272" s="10">
        <f t="shared" si="79"/>
        <v>0</v>
      </c>
      <c r="M272" s="10">
        <f t="shared" si="79"/>
        <v>0</v>
      </c>
      <c r="N272" s="10">
        <f t="shared" si="79"/>
        <v>6573500</v>
      </c>
      <c r="O272" s="10">
        <f t="shared" si="79"/>
        <v>6573500</v>
      </c>
      <c r="P272" s="10">
        <f>P273+P274+P275+P279</f>
        <v>1258500</v>
      </c>
    </row>
    <row r="273" spans="1:17" s="7" customFormat="1" ht="25.5" x14ac:dyDescent="0.2">
      <c r="A273" s="255" t="s">
        <v>380</v>
      </c>
      <c r="B273" s="29" t="s">
        <v>214</v>
      </c>
      <c r="C273" s="29" t="s">
        <v>138</v>
      </c>
      <c r="D273" s="55" t="s">
        <v>213</v>
      </c>
      <c r="E273" s="15">
        <f>F273+I273</f>
        <v>847200</v>
      </c>
      <c r="F273" s="13">
        <v>847200</v>
      </c>
      <c r="G273" s="13">
        <v>610500</v>
      </c>
      <c r="H273" s="13">
        <v>31900</v>
      </c>
      <c r="I273" s="13"/>
      <c r="J273" s="15">
        <f>K273+N273</f>
        <v>13300</v>
      </c>
      <c r="K273" s="13"/>
      <c r="L273" s="13"/>
      <c r="M273" s="13"/>
      <c r="N273" s="13">
        <f>O273</f>
        <v>13300</v>
      </c>
      <c r="O273" s="13">
        <v>13300</v>
      </c>
      <c r="P273" s="14">
        <f t="shared" si="78"/>
        <v>860500</v>
      </c>
    </row>
    <row r="274" spans="1:17" s="7" customFormat="1" x14ac:dyDescent="0.2">
      <c r="A274" s="260" t="s">
        <v>383</v>
      </c>
      <c r="B274" s="212" t="s">
        <v>382</v>
      </c>
      <c r="C274" s="212" t="s">
        <v>143</v>
      </c>
      <c r="D274" s="213" t="s">
        <v>381</v>
      </c>
      <c r="E274" s="15">
        <f>F274+I274</f>
        <v>149000</v>
      </c>
      <c r="F274" s="13">
        <v>149000</v>
      </c>
      <c r="G274" s="13"/>
      <c r="H274" s="13"/>
      <c r="I274" s="13"/>
      <c r="J274" s="15">
        <f>K274+N274</f>
        <v>0</v>
      </c>
      <c r="K274" s="13"/>
      <c r="L274" s="13"/>
      <c r="M274" s="13"/>
      <c r="N274" s="13">
        <f>O274</f>
        <v>0</v>
      </c>
      <c r="O274" s="13"/>
      <c r="P274" s="14">
        <f t="shared" si="78"/>
        <v>149000</v>
      </c>
    </row>
    <row r="275" spans="1:17" s="7" customFormat="1" x14ac:dyDescent="0.2">
      <c r="A275" s="267" t="s">
        <v>386</v>
      </c>
      <c r="B275" s="214" t="s">
        <v>385</v>
      </c>
      <c r="C275" s="214" t="s">
        <v>144</v>
      </c>
      <c r="D275" s="215" t="s">
        <v>384</v>
      </c>
      <c r="E275" s="116">
        <f>F275+I275</f>
        <v>0</v>
      </c>
      <c r="F275" s="13"/>
      <c r="G275" s="13"/>
      <c r="H275" s="13"/>
      <c r="I275" s="13"/>
      <c r="J275" s="15">
        <f>K275+N275</f>
        <v>199000</v>
      </c>
      <c r="K275" s="13"/>
      <c r="L275" s="13"/>
      <c r="M275" s="13"/>
      <c r="N275" s="13">
        <f>O275</f>
        <v>199000</v>
      </c>
      <c r="O275" s="13">
        <v>199000</v>
      </c>
      <c r="P275" s="14">
        <f t="shared" si="78"/>
        <v>199000</v>
      </c>
    </row>
    <row r="276" spans="1:17" ht="17.25" customHeight="1" x14ac:dyDescent="0.2">
      <c r="A276" s="267" t="s">
        <v>389</v>
      </c>
      <c r="B276" s="109" t="s">
        <v>388</v>
      </c>
      <c r="C276" s="109"/>
      <c r="D276" s="216" t="s">
        <v>387</v>
      </c>
      <c r="E276" s="116">
        <f>F276+I276</f>
        <v>0</v>
      </c>
      <c r="F276" s="9">
        <f t="shared" ref="F276:O276" si="80">F277</f>
        <v>0</v>
      </c>
      <c r="G276" s="9">
        <f t="shared" si="80"/>
        <v>0</v>
      </c>
      <c r="H276" s="9">
        <f t="shared" si="80"/>
        <v>0</v>
      </c>
      <c r="I276" s="9">
        <f t="shared" si="80"/>
        <v>0</v>
      </c>
      <c r="J276" s="9">
        <f t="shared" si="80"/>
        <v>361200</v>
      </c>
      <c r="K276" s="9">
        <f t="shared" si="80"/>
        <v>0</v>
      </c>
      <c r="L276" s="9">
        <f t="shared" si="80"/>
        <v>0</v>
      </c>
      <c r="M276" s="9">
        <f t="shared" si="80"/>
        <v>0</v>
      </c>
      <c r="N276" s="9">
        <f t="shared" si="80"/>
        <v>361200</v>
      </c>
      <c r="O276" s="9">
        <f t="shared" si="80"/>
        <v>361200</v>
      </c>
      <c r="P276" s="14">
        <f t="shared" si="78"/>
        <v>361200</v>
      </c>
    </row>
    <row r="277" spans="1:17" s="85" customFormat="1" ht="14.25" customHeight="1" x14ac:dyDescent="0.2">
      <c r="A277" s="261" t="s">
        <v>392</v>
      </c>
      <c r="B277" s="217" t="s">
        <v>391</v>
      </c>
      <c r="C277" s="217" t="s">
        <v>141</v>
      </c>
      <c r="D277" s="218" t="s">
        <v>390</v>
      </c>
      <c r="E277" s="116">
        <f>F277+I277</f>
        <v>0</v>
      </c>
      <c r="F277" s="84"/>
      <c r="G277" s="84"/>
      <c r="H277" s="84"/>
      <c r="I277" s="84"/>
      <c r="J277" s="15">
        <f>K277+N277</f>
        <v>361200</v>
      </c>
      <c r="K277" s="84"/>
      <c r="L277" s="84"/>
      <c r="M277" s="84"/>
      <c r="N277" s="84">
        <f>O277</f>
        <v>361200</v>
      </c>
      <c r="O277" s="84">
        <v>361200</v>
      </c>
      <c r="P277" s="14">
        <f t="shared" si="78"/>
        <v>361200</v>
      </c>
    </row>
    <row r="278" spans="1:17" s="167" customFormat="1" ht="14.25" customHeight="1" x14ac:dyDescent="0.2">
      <c r="A278" s="276" t="s">
        <v>537</v>
      </c>
      <c r="B278" s="109" t="s">
        <v>201</v>
      </c>
      <c r="C278" s="109" t="s">
        <v>144</v>
      </c>
      <c r="D278" s="226" t="s">
        <v>371</v>
      </c>
      <c r="E278" s="116"/>
      <c r="F278" s="232"/>
      <c r="G278" s="232"/>
      <c r="H278" s="232"/>
      <c r="I278" s="232"/>
      <c r="J278" s="15">
        <f>K278+N278</f>
        <v>6000000</v>
      </c>
      <c r="K278" s="232"/>
      <c r="L278" s="232"/>
      <c r="M278" s="232"/>
      <c r="N278" s="232">
        <f>O278</f>
        <v>6000000</v>
      </c>
      <c r="O278" s="232">
        <v>6000000</v>
      </c>
      <c r="P278" s="14">
        <f t="shared" si="78"/>
        <v>6000000</v>
      </c>
    </row>
    <row r="279" spans="1:17" s="167" customFormat="1" ht="16.899999999999999" customHeight="1" x14ac:dyDescent="0.2">
      <c r="A279" s="276" t="s">
        <v>518</v>
      </c>
      <c r="B279" s="109" t="s">
        <v>206</v>
      </c>
      <c r="C279" s="109"/>
      <c r="D279" s="226" t="s">
        <v>208</v>
      </c>
      <c r="E279" s="116">
        <f>E280</f>
        <v>50000</v>
      </c>
      <c r="F279" s="116">
        <f t="shared" ref="F279:O279" si="81">F280</f>
        <v>50000</v>
      </c>
      <c r="G279" s="116">
        <f t="shared" si="81"/>
        <v>0</v>
      </c>
      <c r="H279" s="116">
        <f t="shared" si="81"/>
        <v>0</v>
      </c>
      <c r="I279" s="116">
        <f t="shared" si="81"/>
        <v>0</v>
      </c>
      <c r="J279" s="116">
        <f t="shared" si="81"/>
        <v>0</v>
      </c>
      <c r="K279" s="116">
        <f t="shared" si="81"/>
        <v>0</v>
      </c>
      <c r="L279" s="116">
        <f t="shared" si="81"/>
        <v>0</v>
      </c>
      <c r="M279" s="116">
        <f t="shared" si="81"/>
        <v>0</v>
      </c>
      <c r="N279" s="116">
        <f t="shared" si="81"/>
        <v>0</v>
      </c>
      <c r="O279" s="116">
        <f t="shared" si="81"/>
        <v>0</v>
      </c>
      <c r="P279" s="14">
        <f t="shared" si="78"/>
        <v>50000</v>
      </c>
    </row>
    <row r="280" spans="1:17" s="85" customFormat="1" ht="16.899999999999999" customHeight="1" x14ac:dyDescent="0.2">
      <c r="A280" s="261" t="s">
        <v>519</v>
      </c>
      <c r="B280" s="217" t="s">
        <v>210</v>
      </c>
      <c r="C280" s="217" t="s">
        <v>144</v>
      </c>
      <c r="D280" s="219" t="s">
        <v>211</v>
      </c>
      <c r="E280" s="121">
        <f>F280+I280</f>
        <v>50000</v>
      </c>
      <c r="F280" s="84">
        <v>50000</v>
      </c>
      <c r="G280" s="84"/>
      <c r="H280" s="84"/>
      <c r="I280" s="84"/>
      <c r="J280" s="15">
        <f>K280+N280</f>
        <v>0</v>
      </c>
      <c r="K280" s="84"/>
      <c r="L280" s="84"/>
      <c r="M280" s="84"/>
      <c r="N280" s="84"/>
      <c r="O280" s="84"/>
      <c r="P280" s="105">
        <f t="shared" si="78"/>
        <v>50000</v>
      </c>
    </row>
    <row r="281" spans="1:17" s="7" customFormat="1" ht="15" customHeight="1" x14ac:dyDescent="0.2">
      <c r="A281" s="277">
        <v>3700000</v>
      </c>
      <c r="B281" s="223"/>
      <c r="C281" s="224"/>
      <c r="D281" s="220" t="s">
        <v>79</v>
      </c>
      <c r="E281" s="33">
        <f>E282</f>
        <v>8537600</v>
      </c>
      <c r="F281" s="33">
        <f t="shared" ref="F281:O281" si="82">F282</f>
        <v>5337600</v>
      </c>
      <c r="G281" s="33">
        <f t="shared" si="82"/>
        <v>3799250</v>
      </c>
      <c r="H281" s="33">
        <f t="shared" si="82"/>
        <v>84600</v>
      </c>
      <c r="I281" s="33">
        <f t="shared" si="82"/>
        <v>0</v>
      </c>
      <c r="J281" s="33">
        <f t="shared" si="82"/>
        <v>931722</v>
      </c>
      <c r="K281" s="33">
        <f t="shared" si="82"/>
        <v>0</v>
      </c>
      <c r="L281" s="33">
        <f t="shared" si="82"/>
        <v>0</v>
      </c>
      <c r="M281" s="33">
        <f t="shared" si="82"/>
        <v>0</v>
      </c>
      <c r="N281" s="33">
        <f t="shared" si="82"/>
        <v>931722</v>
      </c>
      <c r="O281" s="33">
        <f t="shared" si="82"/>
        <v>931722</v>
      </c>
      <c r="P281" s="14">
        <f t="shared" si="39"/>
        <v>9469322</v>
      </c>
    </row>
    <row r="282" spans="1:17" s="7" customFormat="1" x14ac:dyDescent="0.2">
      <c r="A282" s="267" t="s">
        <v>393</v>
      </c>
      <c r="B282" s="225"/>
      <c r="C282" s="224"/>
      <c r="D282" s="221" t="s">
        <v>79</v>
      </c>
      <c r="E282" s="33">
        <f>E283+E284+E286</f>
        <v>8537600</v>
      </c>
      <c r="F282" s="33">
        <f>SUM(F283:F286)</f>
        <v>5337600</v>
      </c>
      <c r="G282" s="33">
        <f>SUM(G283:G284)</f>
        <v>3799250</v>
      </c>
      <c r="H282" s="33">
        <f>SUM(H283:H284)</f>
        <v>84600</v>
      </c>
      <c r="I282" s="33">
        <f>SUM(I283:I286)</f>
        <v>0</v>
      </c>
      <c r="J282" s="33">
        <f>K282+N282</f>
        <v>931722</v>
      </c>
      <c r="K282" s="33">
        <f>SUM(K283:K286)</f>
        <v>0</v>
      </c>
      <c r="L282" s="33">
        <f>SUM(L283:L286)</f>
        <v>0</v>
      </c>
      <c r="M282" s="33">
        <f>SUM(M283:M286)</f>
        <v>0</v>
      </c>
      <c r="N282" s="33">
        <f>SUM(N283:N286)</f>
        <v>931722</v>
      </c>
      <c r="O282" s="33">
        <f>SUM(O283:O286)</f>
        <v>931722</v>
      </c>
      <c r="P282" s="14">
        <f t="shared" si="39"/>
        <v>9469322</v>
      </c>
    </row>
    <row r="283" spans="1:17" s="7" customFormat="1" ht="25.9" customHeight="1" x14ac:dyDescent="0.2">
      <c r="A283" s="267" t="s">
        <v>394</v>
      </c>
      <c r="B283" s="214" t="s">
        <v>214</v>
      </c>
      <c r="C283" s="214" t="s">
        <v>138</v>
      </c>
      <c r="D283" s="222" t="s">
        <v>213</v>
      </c>
      <c r="E283" s="15">
        <f>F283+I283</f>
        <v>5237600</v>
      </c>
      <c r="F283" s="13">
        <v>5237600</v>
      </c>
      <c r="G283" s="13">
        <v>3799250</v>
      </c>
      <c r="H283" s="13">
        <v>84600</v>
      </c>
      <c r="I283" s="13"/>
      <c r="J283" s="15">
        <f>K283+N283</f>
        <v>0</v>
      </c>
      <c r="K283" s="13"/>
      <c r="L283" s="13"/>
      <c r="M283" s="13"/>
      <c r="N283" s="13">
        <f>O283</f>
        <v>0</v>
      </c>
      <c r="O283" s="13"/>
      <c r="P283" s="14">
        <f>E283+J283</f>
        <v>5237600</v>
      </c>
    </row>
    <row r="284" spans="1:17" s="7" customFormat="1" x14ac:dyDescent="0.2">
      <c r="A284" s="305" t="s">
        <v>396</v>
      </c>
      <c r="B284" s="306" t="s">
        <v>395</v>
      </c>
      <c r="C284" s="307" t="s">
        <v>151</v>
      </c>
      <c r="D284" s="71" t="s">
        <v>80</v>
      </c>
      <c r="E284" s="33">
        <v>3200000</v>
      </c>
      <c r="F284" s="13"/>
      <c r="G284" s="13"/>
      <c r="H284" s="13"/>
      <c r="I284" s="13"/>
      <c r="J284" s="15">
        <f>K284+N284</f>
        <v>0</v>
      </c>
      <c r="K284" s="13"/>
      <c r="L284" s="13"/>
      <c r="M284" s="13"/>
      <c r="N284" s="13">
        <f>O284</f>
        <v>0</v>
      </c>
      <c r="O284" s="13"/>
      <c r="P284" s="14">
        <f>E284+J284</f>
        <v>3200000</v>
      </c>
    </row>
    <row r="285" spans="1:17" s="7" customFormat="1" x14ac:dyDescent="0.2">
      <c r="A285" s="267" t="s">
        <v>561</v>
      </c>
      <c r="B285" s="225" t="s">
        <v>562</v>
      </c>
      <c r="C285" s="317" t="s">
        <v>551</v>
      </c>
      <c r="D285" s="316" t="s">
        <v>563</v>
      </c>
      <c r="E285" s="33">
        <v>0</v>
      </c>
      <c r="F285" s="310"/>
      <c r="G285" s="310"/>
      <c r="H285" s="310"/>
      <c r="I285" s="310"/>
      <c r="J285" s="15">
        <f>K285+N285</f>
        <v>631722</v>
      </c>
      <c r="K285" s="310"/>
      <c r="L285" s="310"/>
      <c r="M285" s="310"/>
      <c r="N285" s="13">
        <f>O285</f>
        <v>631722</v>
      </c>
      <c r="O285" s="310">
        <v>631722</v>
      </c>
      <c r="P285" s="14">
        <f>E285+J285</f>
        <v>631722</v>
      </c>
    </row>
    <row r="286" spans="1:17" s="7" customFormat="1" ht="25.5" x14ac:dyDescent="0.2">
      <c r="A286" s="305" t="s">
        <v>552</v>
      </c>
      <c r="B286" s="306" t="s">
        <v>549</v>
      </c>
      <c r="C286" s="307" t="s">
        <v>551</v>
      </c>
      <c r="D286" s="308" t="s">
        <v>550</v>
      </c>
      <c r="E286" s="309">
        <f>F286+I286</f>
        <v>100000</v>
      </c>
      <c r="F286" s="310">
        <v>100000</v>
      </c>
      <c r="G286" s="310"/>
      <c r="H286" s="310"/>
      <c r="I286" s="310"/>
      <c r="J286" s="311">
        <f>K286+N286</f>
        <v>300000</v>
      </c>
      <c r="K286" s="310"/>
      <c r="L286" s="310"/>
      <c r="M286" s="310"/>
      <c r="N286" s="310">
        <f>O286</f>
        <v>300000</v>
      </c>
      <c r="O286" s="310">
        <v>300000</v>
      </c>
      <c r="P286" s="14">
        <f>E286+J286</f>
        <v>400000</v>
      </c>
    </row>
    <row r="287" spans="1:17" ht="13.5" thickBot="1" x14ac:dyDescent="0.25">
      <c r="A287" s="278"/>
      <c r="B287" s="45"/>
      <c r="C287" s="46"/>
      <c r="D287" s="77" t="s">
        <v>81</v>
      </c>
      <c r="E287" s="47">
        <f t="shared" ref="E287:P287" si="83">E14+E36+E62+E103+E181+E187+E197+E214+E239+E271+E281</f>
        <v>1246215432</v>
      </c>
      <c r="F287" s="47">
        <f t="shared" si="83"/>
        <v>1243015432</v>
      </c>
      <c r="G287" s="47">
        <f t="shared" si="83"/>
        <v>321233149</v>
      </c>
      <c r="H287" s="47">
        <f t="shared" si="83"/>
        <v>59208200</v>
      </c>
      <c r="I287" s="47">
        <f t="shared" si="83"/>
        <v>0</v>
      </c>
      <c r="J287" s="47">
        <f t="shared" si="83"/>
        <v>192785076</v>
      </c>
      <c r="K287" s="47">
        <f t="shared" si="83"/>
        <v>27685026</v>
      </c>
      <c r="L287" s="47">
        <f t="shared" si="83"/>
        <v>1769100</v>
      </c>
      <c r="M287" s="47">
        <f t="shared" si="83"/>
        <v>1458600</v>
      </c>
      <c r="N287" s="47">
        <f t="shared" si="83"/>
        <v>165100050</v>
      </c>
      <c r="O287" s="47">
        <f t="shared" si="83"/>
        <v>127274326</v>
      </c>
      <c r="P287" s="47">
        <f t="shared" si="83"/>
        <v>1439000508</v>
      </c>
      <c r="Q287">
        <f>E287+J287</f>
        <v>1439000508</v>
      </c>
    </row>
    <row r="288" spans="1:17" x14ac:dyDescent="0.2">
      <c r="A288" s="302"/>
      <c r="B288" s="303"/>
      <c r="C288" s="304"/>
    </row>
    <row r="289" spans="1:18" ht="16.5" customHeight="1" x14ac:dyDescent="0.2">
      <c r="A289" s="302"/>
      <c r="B289" s="303"/>
      <c r="C289" s="304"/>
      <c r="D289" s="17" t="s">
        <v>73</v>
      </c>
      <c r="E289" s="17"/>
      <c r="F289" s="17"/>
      <c r="G289" s="17"/>
      <c r="H289" s="17"/>
      <c r="I289" s="17"/>
      <c r="J289" s="17"/>
      <c r="N289" s="17" t="s">
        <v>122</v>
      </c>
      <c r="Q289">
        <v>1173709054</v>
      </c>
      <c r="R289">
        <f>SUM(Q287-Q289)</f>
        <v>265291454</v>
      </c>
    </row>
    <row r="290" spans="1:18" ht="19.5" customHeight="1" x14ac:dyDescent="0.2">
      <c r="A290" s="302"/>
      <c r="B290" s="303"/>
      <c r="C290" s="304"/>
      <c r="D290" s="18" t="s">
        <v>72</v>
      </c>
      <c r="N290" t="s">
        <v>82</v>
      </c>
      <c r="Q290">
        <f>P287-Q289</f>
        <v>265291454</v>
      </c>
      <c r="R290">
        <f>Q289+Q291</f>
        <v>1287666922</v>
      </c>
    </row>
    <row r="291" spans="1:18" x14ac:dyDescent="0.2">
      <c r="Q291">
        <v>113957868</v>
      </c>
    </row>
    <row r="292" spans="1:18" x14ac:dyDescent="0.2">
      <c r="Q292">
        <f>Q290-Q291</f>
        <v>151333586</v>
      </c>
    </row>
  </sheetData>
  <mergeCells count="24">
    <mergeCell ref="E10:E12"/>
    <mergeCell ref="J10:J12"/>
    <mergeCell ref="L11:L12"/>
    <mergeCell ref="E9:I9"/>
    <mergeCell ref="O11:O12"/>
    <mergeCell ref="N10:N12"/>
    <mergeCell ref="G11:G12"/>
    <mergeCell ref="F10:F12"/>
    <mergeCell ref="M2:P2"/>
    <mergeCell ref="M4:P4"/>
    <mergeCell ref="C5:P5"/>
    <mergeCell ref="C6:P6"/>
    <mergeCell ref="P9:P12"/>
    <mergeCell ref="H11:H12"/>
    <mergeCell ref="G10:H10"/>
    <mergeCell ref="I10:I12"/>
    <mergeCell ref="L10:M10"/>
    <mergeCell ref="M11:M12"/>
    <mergeCell ref="A9:A12"/>
    <mergeCell ref="B9:B12"/>
    <mergeCell ref="C9:C12"/>
    <mergeCell ref="D9:D12"/>
    <mergeCell ref="J9:O9"/>
    <mergeCell ref="K10:K12"/>
  </mergeCells>
  <phoneticPr fontId="31" type="noConversion"/>
  <hyperlinks>
    <hyperlink ref="C238" location="!tnref1" display="0511"/>
  </hyperlinks>
  <printOptions horizontalCentered="1"/>
  <pageMargins left="0.19685039370078741" right="0.51181102362204722" top="0.47244094488188981" bottom="0.19685039370078741" header="0.51181102362204722" footer="0.51181102362204722"/>
  <pageSetup paperSize="9" scale="59" fitToHeight="1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ПЦМ</vt:lpstr>
      <vt:lpstr>'Дод 3 ПЦМ'!Заголовки_для_печати</vt:lpstr>
      <vt:lpstr>'Дод 3 ПЦМ'!Область_печати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2018-04-16T13:09:53Z</cp:lastPrinted>
  <dcterms:created xsi:type="dcterms:W3CDTF">2016-02-15T14:53:30Z</dcterms:created>
  <dcterms:modified xsi:type="dcterms:W3CDTF">2021-10-11T12:03:57Z</dcterms:modified>
</cp:coreProperties>
</file>